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nielavergara/Documents/projects/collaborations/NIDA_genome/NIDA_analysis_2020/Frontiers_NIDA_submission/reviews/"/>
    </mc:Choice>
  </mc:AlternateContent>
  <xr:revisionPtr revIDLastSave="0" documentId="13_ncr:1_{ECAB00FA-A7D5-F545-A345-3BBCF981B99F}" xr6:coauthVersionLast="47" xr6:coauthVersionMax="47" xr10:uidLastSave="{00000000-0000-0000-0000-000000000000}"/>
  <bookViews>
    <workbookView xWindow="1300" yWindow="460" windowWidth="27500" windowHeight="16580" tabRatio="500" xr2:uid="{00000000-000D-0000-FFFF-FFFF00000000}"/>
  </bookViews>
  <sheets>
    <sheet name="TableS1_All_Info" sheetId="2" r:id="rId1"/>
    <sheet name="TableS2_Population_assignment" sheetId="6" r:id="rId2"/>
    <sheet name="TableS3_cannabinoid_blast_hits" sheetId="5" r:id="rId3"/>
    <sheet name="TableS4_RepeatFamilies.csv" sheetId="7" r:id="rId4"/>
  </sheets>
  <definedNames>
    <definedName name="_xlnm._FilterDatabase" localSheetId="0" hidden="1">TableS1_All_Info!$A$3:$T$84</definedName>
    <definedName name="_xlnm._FilterDatabase" localSheetId="1" hidden="1">TableS2_Population_assignment!$A$2:$F$79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1" i="2" l="1"/>
  <c r="CA1" i="2"/>
  <c r="CB1" i="2"/>
  <c r="CC1" i="2"/>
  <c r="CD1" i="2" s="1"/>
  <c r="CE1" i="2" s="1"/>
  <c r="CF1" i="2" s="1"/>
  <c r="CG1" i="2" s="1"/>
  <c r="B1" i="2"/>
  <c r="C1" i="2" s="1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BI1" i="2" s="1"/>
  <c r="BJ1" i="2" s="1"/>
  <c r="BK1" i="2" s="1"/>
  <c r="BL1" i="2" s="1"/>
  <c r="BM1" i="2" s="1"/>
  <c r="BN1" i="2" s="1"/>
  <c r="BO1" i="2" s="1"/>
  <c r="BP1" i="2" s="1"/>
  <c r="BQ1" i="2" s="1"/>
  <c r="BR1" i="2" s="1"/>
  <c r="BS1" i="2" s="1"/>
  <c r="BT1" i="2" s="1"/>
  <c r="BU1" i="2" s="1"/>
  <c r="BV1" i="2" s="1"/>
  <c r="BW1" i="2" s="1"/>
  <c r="BX1" i="2" s="1"/>
  <c r="BY1" i="2" s="1"/>
  <c r="C77" i="2"/>
  <c r="C79" i="2"/>
  <c r="C78" i="2"/>
  <c r="C80" i="2"/>
  <c r="Q4" i="2"/>
  <c r="Q5" i="2"/>
  <c r="Q6" i="2"/>
  <c r="Q7" i="2"/>
  <c r="S7" i="2" s="1"/>
  <c r="T7" i="2" s="1"/>
  <c r="Q8" i="2"/>
  <c r="Q9" i="2"/>
  <c r="S9" i="2" s="1"/>
  <c r="T9" i="2" s="1"/>
  <c r="Q10" i="2"/>
  <c r="S10" i="2" s="1"/>
  <c r="T10" i="2" s="1"/>
  <c r="Q11" i="2"/>
  <c r="Q12" i="2"/>
  <c r="Q13" i="2"/>
  <c r="Q14" i="2"/>
  <c r="Q15" i="2"/>
  <c r="Q16" i="2"/>
  <c r="S16" i="2" s="1"/>
  <c r="T16" i="2" s="1"/>
  <c r="Q17" i="2"/>
  <c r="S17" i="2" s="1"/>
  <c r="T17" i="2" s="1"/>
  <c r="Q18" i="2"/>
  <c r="S18" i="2" s="1"/>
  <c r="T18" i="2" s="1"/>
  <c r="Q19" i="2"/>
  <c r="S19" i="2" s="1"/>
  <c r="T19" i="2" s="1"/>
  <c r="Q20" i="2"/>
  <c r="S20" i="2" s="1"/>
  <c r="T20" i="2" s="1"/>
  <c r="Q21" i="2"/>
  <c r="Q22" i="2"/>
  <c r="Q23" i="2"/>
  <c r="S23" i="2" s="1"/>
  <c r="T23" i="2" s="1"/>
  <c r="Q24" i="2"/>
  <c r="Q25" i="2"/>
  <c r="S25" i="2" s="1"/>
  <c r="T25" i="2" s="1"/>
  <c r="Q26" i="2"/>
  <c r="Q27" i="2"/>
  <c r="Q28" i="2"/>
  <c r="Q29" i="2"/>
  <c r="Q30" i="2"/>
  <c r="Q31" i="2"/>
  <c r="Q32" i="2"/>
  <c r="Q33" i="2"/>
  <c r="S33" i="2" s="1"/>
  <c r="T33" i="2" s="1"/>
  <c r="Q34" i="2"/>
  <c r="Q35" i="2"/>
  <c r="Q36" i="2"/>
  <c r="Q37" i="2"/>
  <c r="Q38" i="2"/>
  <c r="Q39" i="2"/>
  <c r="Q40" i="2"/>
  <c r="Q41" i="2"/>
  <c r="S41" i="2" s="1"/>
  <c r="T41" i="2" s="1"/>
  <c r="Q42" i="2"/>
  <c r="Q43" i="2"/>
  <c r="Q44" i="2"/>
  <c r="Q45" i="2"/>
  <c r="Q46" i="2"/>
  <c r="Q47" i="2"/>
  <c r="Q48" i="2"/>
  <c r="S48" i="2" s="1"/>
  <c r="T48" i="2" s="1"/>
  <c r="Q49" i="2"/>
  <c r="S49" i="2" s="1"/>
  <c r="T49" i="2" s="1"/>
  <c r="Q50" i="2"/>
  <c r="S50" i="2" s="1"/>
  <c r="T50" i="2" s="1"/>
  <c r="Q51" i="2"/>
  <c r="Q52" i="2"/>
  <c r="S52" i="2" s="1"/>
  <c r="T52" i="2" s="1"/>
  <c r="Q53" i="2"/>
  <c r="Q54" i="2"/>
  <c r="Q55" i="2"/>
  <c r="S55" i="2" s="1"/>
  <c r="T55" i="2" s="1"/>
  <c r="Q56" i="2"/>
  <c r="Q57" i="2"/>
  <c r="S57" i="2" s="1"/>
  <c r="T57" i="2" s="1"/>
  <c r="Q58" i="2"/>
  <c r="Q59" i="2"/>
  <c r="Q60" i="2"/>
  <c r="Q61" i="2"/>
  <c r="Q62" i="2"/>
  <c r="Q63" i="2"/>
  <c r="Q64" i="2"/>
  <c r="S64" i="2" s="1"/>
  <c r="T64" i="2" s="1"/>
  <c r="Q65" i="2"/>
  <c r="S65" i="2" s="1"/>
  <c r="T65" i="2" s="1"/>
  <c r="Q66" i="2"/>
  <c r="Q67" i="2"/>
  <c r="Q68" i="2"/>
  <c r="Q69" i="2"/>
  <c r="S69" i="2" s="1"/>
  <c r="T69" i="2" s="1"/>
  <c r="Q70" i="2"/>
  <c r="Q71" i="2"/>
  <c r="Q72" i="2"/>
  <c r="Q73" i="2"/>
  <c r="Q74" i="2"/>
  <c r="Q75" i="2"/>
  <c r="S75" i="2" s="1"/>
  <c r="T75" i="2" s="1"/>
  <c r="Q76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4" i="2"/>
  <c r="C81" i="2" l="1"/>
  <c r="S71" i="2"/>
  <c r="T71" i="2" s="1"/>
  <c r="S67" i="2"/>
  <c r="T67" i="2" s="1"/>
  <c r="S63" i="2"/>
  <c r="T63" i="2" s="1"/>
  <c r="S59" i="2"/>
  <c r="T59" i="2" s="1"/>
  <c r="S51" i="2"/>
  <c r="T51" i="2" s="1"/>
  <c r="S47" i="2"/>
  <c r="T47" i="2" s="1"/>
  <c r="S43" i="2"/>
  <c r="T43" i="2" s="1"/>
  <c r="S39" i="2"/>
  <c r="T39" i="2" s="1"/>
  <c r="S35" i="2"/>
  <c r="T35" i="2" s="1"/>
  <c r="S31" i="2"/>
  <c r="T31" i="2" s="1"/>
  <c r="S27" i="2"/>
  <c r="T27" i="2" s="1"/>
  <c r="S15" i="2"/>
  <c r="T15" i="2" s="1"/>
  <c r="S11" i="2"/>
  <c r="T11" i="2" s="1"/>
  <c r="S74" i="2"/>
  <c r="T74" i="2" s="1"/>
  <c r="S70" i="2"/>
  <c r="T70" i="2" s="1"/>
  <c r="S66" i="2"/>
  <c r="T66" i="2" s="1"/>
  <c r="S62" i="2"/>
  <c r="T62" i="2" s="1"/>
  <c r="S58" i="2"/>
  <c r="T58" i="2" s="1"/>
  <c r="S54" i="2"/>
  <c r="T54" i="2" s="1"/>
  <c r="S46" i="2"/>
  <c r="T46" i="2" s="1"/>
  <c r="S42" i="2"/>
  <c r="T42" i="2" s="1"/>
  <c r="S38" i="2"/>
  <c r="T38" i="2" s="1"/>
  <c r="S34" i="2"/>
  <c r="T34" i="2" s="1"/>
  <c r="S30" i="2"/>
  <c r="T30" i="2" s="1"/>
  <c r="S26" i="2"/>
  <c r="T26" i="2" s="1"/>
  <c r="S22" i="2"/>
  <c r="T22" i="2" s="1"/>
  <c r="S14" i="2"/>
  <c r="T14" i="2" s="1"/>
  <c r="S6" i="2"/>
  <c r="T6" i="2" s="1"/>
  <c r="S4" i="2"/>
  <c r="T4" i="2" s="1"/>
  <c r="S73" i="2"/>
  <c r="T73" i="2" s="1"/>
  <c r="S61" i="2"/>
  <c r="T61" i="2" s="1"/>
  <c r="S53" i="2"/>
  <c r="T53" i="2" s="1"/>
  <c r="S45" i="2"/>
  <c r="T45" i="2" s="1"/>
  <c r="S37" i="2"/>
  <c r="T37" i="2" s="1"/>
  <c r="S29" i="2"/>
  <c r="T29" i="2" s="1"/>
  <c r="S21" i="2"/>
  <c r="T21" i="2" s="1"/>
  <c r="S13" i="2"/>
  <c r="T13" i="2" s="1"/>
  <c r="S5" i="2"/>
  <c r="T5" i="2" s="1"/>
  <c r="S76" i="2"/>
  <c r="T76" i="2" s="1"/>
  <c r="S72" i="2"/>
  <c r="T72" i="2" s="1"/>
  <c r="S68" i="2"/>
  <c r="T68" i="2" s="1"/>
  <c r="S60" i="2"/>
  <c r="T60" i="2" s="1"/>
  <c r="S56" i="2"/>
  <c r="T56" i="2" s="1"/>
  <c r="S44" i="2"/>
  <c r="T44" i="2" s="1"/>
  <c r="S40" i="2"/>
  <c r="T40" i="2" s="1"/>
  <c r="S36" i="2"/>
  <c r="T36" i="2" s="1"/>
  <c r="S32" i="2"/>
  <c r="T32" i="2" s="1"/>
  <c r="S28" i="2"/>
  <c r="T28" i="2" s="1"/>
  <c r="S24" i="2"/>
  <c r="T24" i="2" s="1"/>
  <c r="S12" i="2"/>
  <c r="T12" i="2" s="1"/>
  <c r="S8" i="2"/>
  <c r="T8" i="2" s="1"/>
  <c r="L87" i="2"/>
  <c r="L85" i="2"/>
  <c r="L84" i="2"/>
  <c r="L83" i="2"/>
  <c r="L82" i="2"/>
  <c r="L81" i="2"/>
  <c r="L80" i="2"/>
  <c r="L79" i="2"/>
  <c r="L78" i="2"/>
  <c r="K87" i="2"/>
  <c r="K85" i="2"/>
  <c r="K84" i="2"/>
  <c r="K81" i="2"/>
  <c r="L86" i="2" l="1"/>
  <c r="F79" i="6"/>
  <c r="F78" i="6"/>
  <c r="F77" i="6"/>
  <c r="F76" i="6"/>
  <c r="E80" i="2" l="1"/>
  <c r="E79" i="2"/>
  <c r="E78" i="2"/>
  <c r="E77" i="2"/>
  <c r="D79" i="2"/>
  <c r="D80" i="2" s="1"/>
  <c r="D81" i="2" s="1"/>
  <c r="D77" i="2"/>
  <c r="E81" i="2" l="1"/>
  <c r="G26" i="5"/>
  <c r="G27" i="5"/>
  <c r="G28" i="5"/>
  <c r="G29" i="5"/>
  <c r="G30" i="5"/>
  <c r="G31" i="5"/>
  <c r="G32" i="5"/>
  <c r="G33" i="5"/>
  <c r="G34" i="5"/>
  <c r="G35" i="5"/>
  <c r="G36" i="5"/>
  <c r="G25" i="5"/>
  <c r="C26" i="5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K83" i="2" l="1"/>
  <c r="K82" i="2"/>
  <c r="K80" i="2"/>
  <c r="K79" i="2"/>
  <c r="K78" i="2"/>
  <c r="K86" i="2" l="1"/>
  <c r="K9" i="5"/>
  <c r="K11" i="5" s="1"/>
  <c r="K3" i="5" s="1"/>
  <c r="K4" i="5" s="1"/>
  <c r="K12" i="5" s="1"/>
  <c r="K6" i="5" s="1"/>
  <c r="K5" i="5" s="1"/>
  <c r="K7" i="5" s="1"/>
  <c r="K13" i="5" s="1"/>
  <c r="K8" i="5" s="1"/>
  <c r="K10" i="5" s="1"/>
  <c r="O5" i="5"/>
  <c r="O6" i="5" s="1"/>
  <c r="O7" i="5" s="1"/>
  <c r="O8" i="5" s="1"/>
  <c r="O9" i="5" s="1"/>
  <c r="O10" i="5" s="1"/>
  <c r="O11" i="5" s="1"/>
  <c r="O12" i="5" s="1"/>
  <c r="O13" i="5" s="1"/>
  <c r="O14" i="5" s="1"/>
  <c r="O4" i="5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G64" i="2" l="1"/>
  <c r="I64" i="2" s="1"/>
  <c r="G68" i="2"/>
  <c r="I68" i="2" s="1"/>
  <c r="G69" i="2"/>
  <c r="I69" i="2" s="1"/>
  <c r="G5" i="2"/>
  <c r="I5" i="2" s="1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/>
  <c r="I37" i="2" s="1"/>
  <c r="G38" i="2"/>
  <c r="I38" i="2" s="1"/>
  <c r="G39" i="2"/>
  <c r="I39" i="2" s="1"/>
  <c r="G40" i="2"/>
  <c r="I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I47" i="2" s="1"/>
  <c r="G48" i="2"/>
  <c r="I48" i="2" s="1"/>
  <c r="G49" i="2"/>
  <c r="I49" i="2" s="1"/>
  <c r="G50" i="2"/>
  <c r="I50" i="2" s="1"/>
  <c r="G51" i="2"/>
  <c r="I51" i="2" s="1"/>
  <c r="G52" i="2"/>
  <c r="I52" i="2" s="1"/>
  <c r="G53" i="2"/>
  <c r="I53" i="2" s="1"/>
  <c r="G54" i="2"/>
  <c r="I54" i="2" s="1"/>
  <c r="G55" i="2"/>
  <c r="I55" i="2" s="1"/>
  <c r="G56" i="2"/>
  <c r="I56" i="2" s="1"/>
  <c r="G57" i="2"/>
  <c r="I57" i="2" s="1"/>
  <c r="G58" i="2"/>
  <c r="I58" i="2" s="1"/>
  <c r="G59" i="2"/>
  <c r="I59" i="2" s="1"/>
  <c r="G60" i="2"/>
  <c r="I60" i="2" s="1"/>
  <c r="G61" i="2"/>
  <c r="I61" i="2" s="1"/>
  <c r="G62" i="2"/>
  <c r="I62" i="2" s="1"/>
  <c r="G63" i="2"/>
  <c r="I63" i="2" s="1"/>
  <c r="G65" i="2"/>
  <c r="I65" i="2" s="1"/>
  <c r="G66" i="2"/>
  <c r="I66" i="2" s="1"/>
  <c r="G67" i="2"/>
  <c r="I67" i="2" s="1"/>
  <c r="G70" i="2"/>
  <c r="I70" i="2" s="1"/>
  <c r="G71" i="2"/>
  <c r="I71" i="2" s="1"/>
  <c r="G72" i="2"/>
  <c r="I72" i="2" s="1"/>
  <c r="G73" i="2"/>
  <c r="I73" i="2" s="1"/>
  <c r="G74" i="2"/>
  <c r="I74" i="2" s="1"/>
  <c r="G75" i="2"/>
  <c r="I75" i="2" s="1"/>
  <c r="G76" i="2"/>
  <c r="I76" i="2" s="1"/>
  <c r="G4" i="2"/>
  <c r="I4" i="2" s="1"/>
  <c r="I77" i="2" l="1"/>
</calcChain>
</file>

<file path=xl/sharedStrings.xml><?xml version="1.0" encoding="utf-8"?>
<sst xmlns="http://schemas.openxmlformats.org/spreadsheetml/2006/main" count="1146" uniqueCount="370">
  <si>
    <t>Hybrid</t>
  </si>
  <si>
    <t>Hemp</t>
  </si>
  <si>
    <t>NLMT</t>
  </si>
  <si>
    <t>BLMT</t>
  </si>
  <si>
    <t>NA</t>
  </si>
  <si>
    <t>White_widdow</t>
  </si>
  <si>
    <t>Afghan_Kush</t>
  </si>
  <si>
    <t>Carmagnola</t>
  </si>
  <si>
    <t>Dagestani_hemp</t>
  </si>
  <si>
    <t>Chem91</t>
  </si>
  <si>
    <t>Original_Sour_Diesel</t>
  </si>
  <si>
    <t>Durban_Poison</t>
  </si>
  <si>
    <t>Hawaiian</t>
  </si>
  <si>
    <t>Lebanese</t>
  </si>
  <si>
    <t>Tora_Bora</t>
  </si>
  <si>
    <t>G13</t>
  </si>
  <si>
    <t>Harlequin</t>
  </si>
  <si>
    <t>Cannatonic</t>
  </si>
  <si>
    <t>Auto_AK47</t>
  </si>
  <si>
    <t>Low_Ryder</t>
  </si>
  <si>
    <t>Pre-98_Bubba_Kush</t>
  </si>
  <si>
    <t>Jack_Herer</t>
  </si>
  <si>
    <t>Maui_Waui</t>
  </si>
  <si>
    <t>Super_Lemon_Haze</t>
  </si>
  <si>
    <t>Hindu_Kush</t>
  </si>
  <si>
    <t>Somali_Taxi_Cab</t>
  </si>
  <si>
    <t>Rocky_Mountain_Bluberry</t>
  </si>
  <si>
    <t>R4</t>
  </si>
  <si>
    <t>Kunduz</t>
  </si>
  <si>
    <t>Feral_Kansas</t>
  </si>
  <si>
    <t>Kompolti</t>
  </si>
  <si>
    <t>EuroOil_2</t>
  </si>
  <si>
    <t>Chinese_hemp</t>
  </si>
  <si>
    <t>Colombia_Rio_Negro</t>
  </si>
  <si>
    <t>Mexican_E</t>
  </si>
  <si>
    <t>Girl_Scout_Cookies</t>
  </si>
  <si>
    <t>Grape_Ape</t>
  </si>
  <si>
    <t>B-5</t>
  </si>
  <si>
    <t>Chocolope</t>
  </si>
  <si>
    <t>Alaskan_Thunderfuck</t>
  </si>
  <si>
    <t>Blueberry_DJ</t>
  </si>
  <si>
    <t>Blue_Dream</t>
  </si>
  <si>
    <t>Liberty_Haze</t>
  </si>
  <si>
    <t>Tangerine_Haze</t>
  </si>
  <si>
    <t>Sievers_Infinity</t>
  </si>
  <si>
    <t>OG_Kush</t>
  </si>
  <si>
    <t>Golden_Goat</t>
  </si>
  <si>
    <t>Feral_Nebraska</t>
  </si>
  <si>
    <t>chemdawg</t>
  </si>
  <si>
    <t>Dr._Grinspoon</t>
  </si>
  <si>
    <t>Finola</t>
  </si>
  <si>
    <t>Kandy_Kush</t>
  </si>
  <si>
    <t>Purple_Kush</t>
  </si>
  <si>
    <t>US031</t>
  </si>
  <si>
    <t>Recon</t>
  </si>
  <si>
    <t>F</t>
  </si>
  <si>
    <t>Green_Crack</t>
  </si>
  <si>
    <t>JML_MISEQ13</t>
  </si>
  <si>
    <t>Sample_ID</t>
  </si>
  <si>
    <t>Tunas_Banana</t>
  </si>
  <si>
    <t>unknown</t>
  </si>
  <si>
    <t>LA_confidential</t>
  </si>
  <si>
    <t>O(HOM)</t>
  </si>
  <si>
    <t>E(HOM)</t>
  </si>
  <si>
    <t>N_SITES</t>
  </si>
  <si>
    <t>Accession</t>
  </si>
  <si>
    <t>SRX1660624</t>
  </si>
  <si>
    <t>SRX1660625</t>
  </si>
  <si>
    <t>SRX1660626</t>
  </si>
  <si>
    <t>SRX1660627</t>
  </si>
  <si>
    <t>SRX1660628</t>
  </si>
  <si>
    <t>SRX1660629</t>
  </si>
  <si>
    <t>SRX1660630</t>
  </si>
  <si>
    <t>SRX1660631</t>
  </si>
  <si>
    <t>SRX1660632</t>
  </si>
  <si>
    <t>SRX1660633</t>
  </si>
  <si>
    <t>SRX1660634</t>
  </si>
  <si>
    <t>SRX1660635</t>
  </si>
  <si>
    <t>SRX1660636</t>
  </si>
  <si>
    <t>SRX1660637</t>
  </si>
  <si>
    <t>SRX1660638</t>
  </si>
  <si>
    <t>SRX1660639</t>
  </si>
  <si>
    <t>SRX1660640</t>
  </si>
  <si>
    <t>SRX1660641</t>
  </si>
  <si>
    <t>SRX1660642</t>
  </si>
  <si>
    <t>SRX1660643</t>
  </si>
  <si>
    <t>SRX1660644</t>
  </si>
  <si>
    <t>SRX1660645</t>
  </si>
  <si>
    <t>SRX1660646</t>
  </si>
  <si>
    <t>SRX1660647</t>
  </si>
  <si>
    <t>SRX1660648</t>
  </si>
  <si>
    <t>SRX1660649</t>
  </si>
  <si>
    <t>SRX1660650</t>
  </si>
  <si>
    <t>SRX1660651</t>
  </si>
  <si>
    <t>SRX1660652</t>
  </si>
  <si>
    <t>SRX1660653</t>
  </si>
  <si>
    <t>SRX1660654</t>
  </si>
  <si>
    <t>SRX1660655</t>
  </si>
  <si>
    <t>SRX1660656</t>
  </si>
  <si>
    <t>SRX1660657</t>
  </si>
  <si>
    <t>SRX1660658</t>
  </si>
  <si>
    <t>SRX1660661</t>
  </si>
  <si>
    <t>SRX1660662</t>
  </si>
  <si>
    <t>SRX1660663</t>
  </si>
  <si>
    <t>SRX1660664</t>
  </si>
  <si>
    <t>SRX1660665</t>
  </si>
  <si>
    <t>SRX1660666</t>
  </si>
  <si>
    <t>SRX1660667</t>
  </si>
  <si>
    <t>SRX1660668</t>
  </si>
  <si>
    <t>SRX1660669</t>
  </si>
  <si>
    <t>SRX1660670</t>
  </si>
  <si>
    <t>SRX1660671</t>
  </si>
  <si>
    <t>SRX1660672</t>
  </si>
  <si>
    <t>SRX1660673</t>
  </si>
  <si>
    <t>SRX1660674</t>
  </si>
  <si>
    <t>SRX1660675</t>
  </si>
  <si>
    <t>SRX1660676</t>
  </si>
  <si>
    <t>SRX1660677</t>
  </si>
  <si>
    <t>SRX1660678</t>
  </si>
  <si>
    <t>SRX1660679</t>
  </si>
  <si>
    <t>SRX1660680</t>
  </si>
  <si>
    <t xml:space="preserve">Medicinal Genomics </t>
  </si>
  <si>
    <t>Medicinal Genomics</t>
  </si>
  <si>
    <t xml:space="preserve">PRJNA73819 </t>
  </si>
  <si>
    <t>Jamaican_Lion</t>
  </si>
  <si>
    <t>no. het snps</t>
  </si>
  <si>
    <t>A2_cats</t>
  </si>
  <si>
    <t>C10_S10</t>
  </si>
  <si>
    <t>C11_S11</t>
  </si>
  <si>
    <t>C12_S12</t>
  </si>
  <si>
    <t>C13_S13</t>
  </si>
  <si>
    <t>C14_S14</t>
  </si>
  <si>
    <t>C15_S15</t>
  </si>
  <si>
    <t>C16_S16</t>
  </si>
  <si>
    <t>C17_cat</t>
  </si>
  <si>
    <t>C18_cat</t>
  </si>
  <si>
    <t>C19_cat</t>
  </si>
  <si>
    <t>C1_S1ss</t>
  </si>
  <si>
    <t>C20_cat</t>
  </si>
  <si>
    <t>C21_cat</t>
  </si>
  <si>
    <t>C22_S22</t>
  </si>
  <si>
    <t>C23_S23</t>
  </si>
  <si>
    <t>C24_S24</t>
  </si>
  <si>
    <t>C25_ATCACG</t>
  </si>
  <si>
    <t>C27_CTATAC</t>
  </si>
  <si>
    <t>C28_CGATGT</t>
  </si>
  <si>
    <t>C29_TTAGGC</t>
  </si>
  <si>
    <t>C2_S2ss</t>
  </si>
  <si>
    <t>C30_TGACCA</t>
  </si>
  <si>
    <t>C31_ACAGTG</t>
  </si>
  <si>
    <t>C32_GCCAAT</t>
  </si>
  <si>
    <t>C33_CAGATC</t>
  </si>
  <si>
    <t>C34_ACTTGA</t>
  </si>
  <si>
    <t>C35_GATCAG</t>
  </si>
  <si>
    <t>C36_TAGCTT</t>
  </si>
  <si>
    <t>C37_GGCTAC</t>
  </si>
  <si>
    <t>C38_CTTGTA</t>
  </si>
  <si>
    <t>C39_AGTCAA</t>
  </si>
  <si>
    <t>C3_S3ss</t>
  </si>
  <si>
    <t>C40_AGTTCC</t>
  </si>
  <si>
    <t>C41_ATGTCA</t>
  </si>
  <si>
    <t>C42_CCGTCC</t>
  </si>
  <si>
    <t>C43_CGATGT</t>
  </si>
  <si>
    <t>C44_TTAGGC</t>
  </si>
  <si>
    <t>C45_TGACCA</t>
  </si>
  <si>
    <t>C46_ACAGTG</t>
  </si>
  <si>
    <t>C47_GCCAAT</t>
  </si>
  <si>
    <t>C48_CAGATC</t>
  </si>
  <si>
    <t>C49_ACTTGA</t>
  </si>
  <si>
    <t>C4_S4ss</t>
  </si>
  <si>
    <t>C50ssar</t>
  </si>
  <si>
    <t>C51ssar</t>
  </si>
  <si>
    <t>C52ssar</t>
  </si>
  <si>
    <t>Skunk_1</t>
  </si>
  <si>
    <t>C53ssar</t>
  </si>
  <si>
    <t>C54ssar</t>
  </si>
  <si>
    <t>C55ssar</t>
  </si>
  <si>
    <t>C56ssar</t>
  </si>
  <si>
    <t>C57ssar</t>
  </si>
  <si>
    <t>C5ssare</t>
  </si>
  <si>
    <t>C6ssare</t>
  </si>
  <si>
    <t>C7ssare</t>
  </si>
  <si>
    <t>C8ssare</t>
  </si>
  <si>
    <t>C9ssare</t>
  </si>
  <si>
    <t>chemdawg_5x</t>
  </si>
  <si>
    <t>chocolope_g</t>
  </si>
  <si>
    <t>drgrinspoon</t>
  </si>
  <si>
    <t>finolas</t>
  </si>
  <si>
    <t>green_crack</t>
  </si>
  <si>
    <t>Jamaica_Lion</t>
  </si>
  <si>
    <t>kandy_kush_</t>
  </si>
  <si>
    <t>LA_conf_med</t>
  </si>
  <si>
    <t>MG_SVG_OG_2</t>
  </si>
  <si>
    <t>NIDA_THC2</t>
  </si>
  <si>
    <t>NIDA_THC2_U</t>
  </si>
  <si>
    <t>NIDA_THC_CBD2</t>
  </si>
  <si>
    <t>NIDA_THC_CB</t>
  </si>
  <si>
    <t>OG_kush</t>
  </si>
  <si>
    <t>PK_cats</t>
  </si>
  <si>
    <t>reconss</t>
  </si>
  <si>
    <t>RSP11028_Tu</t>
  </si>
  <si>
    <t>USO31ss</t>
  </si>
  <si>
    <t>hemp</t>
  </si>
  <si>
    <t>id</t>
  </si>
  <si>
    <t>name</t>
  </si>
  <si>
    <t>classification</t>
  </si>
  <si>
    <t>hybrid</t>
  </si>
  <si>
    <t>Assembly</t>
  </si>
  <si>
    <t>Number of hits</t>
  </si>
  <si>
    <t>subject id</t>
  </si>
  <si>
    <t xml:space="preserve"> s. start</t>
  </si>
  <si>
    <t xml:space="preserve"> s. end</t>
  </si>
  <si>
    <t xml:space="preserve"> % identity</t>
  </si>
  <si>
    <t xml:space="preserve"> alignment length</t>
  </si>
  <si>
    <t>blast_hit_order</t>
  </si>
  <si>
    <t>s.end</t>
  </si>
  <si>
    <t>blast hit order</t>
  </si>
  <si>
    <t>Grassa et al. 2018 http://dx.doi.org/10.1101/458083</t>
  </si>
  <si>
    <t>Cultivar_name</t>
  </si>
  <si>
    <t>unasigned</t>
  </si>
  <si>
    <t>multiplied_by_length_of_read</t>
  </si>
  <si>
    <t>genome_size</t>
  </si>
  <si>
    <t>approx_coverage</t>
  </si>
  <si>
    <t>data_aligned</t>
  </si>
  <si>
    <t>kandy_kush</t>
  </si>
  <si>
    <t>end</t>
  </si>
  <si>
    <t>length</t>
  </si>
  <si>
    <t>kane</t>
  </si>
  <si>
    <t>page</t>
  </si>
  <si>
    <t>sh</t>
  </si>
  <si>
    <t>THCAS</t>
  </si>
  <si>
    <t>CBDAS</t>
  </si>
  <si>
    <t>CBCAS</t>
  </si>
  <si>
    <t>Locus 1 (CBCA-like)</t>
  </si>
  <si>
    <t>mean_depth</t>
  </si>
  <si>
    <t>sd_depth</t>
  </si>
  <si>
    <t>median_depth</t>
  </si>
  <si>
    <t>Locus 2</t>
  </si>
  <si>
    <t>Locus 3</t>
  </si>
  <si>
    <t>Locus 4</t>
  </si>
  <si>
    <t>Locus 7</t>
  </si>
  <si>
    <t>Locus 8</t>
  </si>
  <si>
    <t>Locus 9</t>
  </si>
  <si>
    <t>Locus 10</t>
  </si>
  <si>
    <t>Locus 12 (CBDAS-like)</t>
  </si>
  <si>
    <t>Locus 5</t>
  </si>
  <si>
    <t>Locus 11</t>
  </si>
  <si>
    <t>Locus 6</t>
  </si>
  <si>
    <t>nlmt</t>
  </si>
  <si>
    <t>blmt</t>
  </si>
  <si>
    <t>`</t>
  </si>
  <si>
    <t>Classification</t>
  </si>
  <si>
    <t>SVG_OG</t>
  </si>
  <si>
    <t>I</t>
  </si>
  <si>
    <t>II</t>
  </si>
  <si>
    <t>III</t>
  </si>
  <si>
    <t>VI</t>
  </si>
  <si>
    <t>V</t>
  </si>
  <si>
    <t>VII</t>
  </si>
  <si>
    <t>VIII</t>
  </si>
  <si>
    <t>IV</t>
  </si>
  <si>
    <t>missing sites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</si>
  <si>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</si>
  <si>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</si>
  <si>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</si>
  <si>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</si>
  <si>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</si>
  <si>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</si>
  <si>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</si>
  <si>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</si>
  <si>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</si>
  <si>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</si>
  <si>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PC11</t>
  </si>
  <si>
    <t>PC12</t>
  </si>
  <si>
    <t>PC13</t>
  </si>
  <si>
    <t>PC14</t>
  </si>
  <si>
    <t>PC15</t>
  </si>
  <si>
    <t>PC16</t>
  </si>
  <si>
    <t>PC17</t>
  </si>
  <si>
    <t>PC18</t>
  </si>
  <si>
    <t>PC19</t>
  </si>
  <si>
    <t>PC20</t>
  </si>
  <si>
    <t>Percent_Heterozygosity</t>
  </si>
  <si>
    <t>Heterozygosity</t>
  </si>
  <si>
    <t>Principal Component Scores</t>
  </si>
  <si>
    <t>Provider</t>
  </si>
  <si>
    <t>total_repeat</t>
  </si>
  <si>
    <t>CHLP_haplotype</t>
  </si>
  <si>
    <t>MT_haplotype</t>
  </si>
  <si>
    <t>All/repeat/rDNA/5S_rDNA</t>
  </si>
  <si>
    <t>All/repeat/rDNA/45S_rDNA/25S_rDNA</t>
  </si>
  <si>
    <t>All/repeat/rDNA/45S_rDNA/18S_rDNA</t>
  </si>
  <si>
    <t>All/repeat/mobile_element/Class_II/Subclass_1/TIR/MuDR_Mutator</t>
  </si>
  <si>
    <t>All/repeat/mobile_element/Class_II/Subclass_1/TIR/EnSpm_CACTA</t>
  </si>
  <si>
    <t>All/repeat/mobile_element/Class_I/LTR/Ty3_gypsy/non-chromovirus/OTA/Tat/Retand</t>
  </si>
  <si>
    <t>All/repeat/mobile_element/Class_I/LTR/Ty3_gypsy/non-chromovirus/OTA/Tat/Ogre</t>
  </si>
  <si>
    <t>All/repeat/mobile_element/Class_I/LTR/Ty3_gypsy/non-chromovirus/OTA/Athila</t>
  </si>
  <si>
    <t>All/repeat/mobile_element/Class_I/LTR/Ty3_gypsy/chromovirus/Tekay</t>
  </si>
  <si>
    <t>All/repeat/mobile_element/Class_I/LTR/Ty3_gypsy/chromovirus/Galadriel</t>
  </si>
  <si>
    <t>All/repeat/mobile_element/Class_I/LTR/Ty3_gypsy/chromovirus/CRM</t>
  </si>
  <si>
    <t>All/repeat/mobile_element/Class_I/LTR/Ty1_copia/Tork</t>
  </si>
  <si>
    <t>All/repeat/mobile_element/Class_I/LTR/Ty1_copia/TAR</t>
  </si>
  <si>
    <t>All/repeat/mobile_element/Class_I/LTR/Ty1_copia/SIRE</t>
  </si>
  <si>
    <t>All/repeat/mobile_element/Class_I/LTR/Ty1_copia/Ivana</t>
  </si>
  <si>
    <t>All/repeat/mobile_element/Class_I/LTR/Ty1_copia/Ikeros</t>
  </si>
  <si>
    <t>All/repeat/mobile_element/Class_I/LTR/Ty1_copia/Bianca</t>
  </si>
  <si>
    <t>All/repeat/mobile_element/Class_I/LTR/Ty1_copia/Angela</t>
  </si>
  <si>
    <t>All/repeat/mobile_element/Class_I/LTR/Ty1_copia/Alesia</t>
  </si>
  <si>
    <t>All/repeat/mobile_element/Class_I/LTR/Ty1_copia/Ale</t>
  </si>
  <si>
    <t>All/repeat/mobile_element/Class_I/LTR</t>
  </si>
  <si>
    <t>All/repeat</t>
  </si>
  <si>
    <t>All/organelle/plastid</t>
  </si>
  <si>
    <t>All/contamination</t>
  </si>
  <si>
    <t>All</t>
  </si>
  <si>
    <t>USO31</t>
  </si>
  <si>
    <t>RSP11028_Tunas-Banana_S1_L001</t>
  </si>
  <si>
    <t>recon</t>
  </si>
  <si>
    <t>PK_cat</t>
  </si>
  <si>
    <t>NIDA_THC_CBD2_USPD16090383-NIDA-THC-CBD2_HTMYYCCXY_L1</t>
  </si>
  <si>
    <t>NIDA_THC2_USPD16090383-NIDA-THC2_HTMYYCCXY_L1</t>
  </si>
  <si>
    <t>MG_SVG_OG_20171122</t>
  </si>
  <si>
    <t>LA_conf_medgen_KJM6_TAGGCATG_L008</t>
  </si>
  <si>
    <t>finola</t>
  </si>
  <si>
    <t>chocolope</t>
  </si>
  <si>
    <t>C9</t>
  </si>
  <si>
    <t>C8</t>
  </si>
  <si>
    <t>C7</t>
  </si>
  <si>
    <t>C6</t>
  </si>
  <si>
    <t>C57</t>
  </si>
  <si>
    <t>C56</t>
  </si>
  <si>
    <t>C55</t>
  </si>
  <si>
    <t>C54</t>
  </si>
  <si>
    <t>C53</t>
  </si>
  <si>
    <t>C52</t>
  </si>
  <si>
    <t>C51</t>
  </si>
  <si>
    <t>C50</t>
  </si>
  <si>
    <t>C5</t>
  </si>
  <si>
    <t>C4_S4</t>
  </si>
  <si>
    <t>C49_ACTTGA_L004</t>
  </si>
  <si>
    <t>C48_CAGATC_L004</t>
  </si>
  <si>
    <t>C47_GCCAAT_L004</t>
  </si>
  <si>
    <t>C46_ACAGTG_L004</t>
  </si>
  <si>
    <t>C45_TGACCA_L004</t>
  </si>
  <si>
    <t>C44_TTAGGC_L004</t>
  </si>
  <si>
    <t>C43_CGATGT_L004</t>
  </si>
  <si>
    <t>C42_CCGTCC_L008</t>
  </si>
  <si>
    <t>C41_ATGTCA_L008</t>
  </si>
  <si>
    <t>C40_AGTTCC_L008</t>
  </si>
  <si>
    <t>C3_S3</t>
  </si>
  <si>
    <t>C39_AGTCAA_L008</t>
  </si>
  <si>
    <t>C38_CTTGTA_L008</t>
  </si>
  <si>
    <t>C37_GGCTAC_L008</t>
  </si>
  <si>
    <t>C36_TAGCTT_L008</t>
  </si>
  <si>
    <t>C35_GATCAG_L008</t>
  </si>
  <si>
    <t>C34_ACTTGA_L008</t>
  </si>
  <si>
    <t>C33_CAGATC_L008</t>
  </si>
  <si>
    <t>C32_GCCAAT_L008</t>
  </si>
  <si>
    <t>C31_ACAGTG_L008</t>
  </si>
  <si>
    <t>C30_TGACCA_L008</t>
  </si>
  <si>
    <t>C2_S2</t>
  </si>
  <si>
    <t>C29_TTAGGC_L008</t>
  </si>
  <si>
    <t>C28_CGATGT_L008</t>
  </si>
  <si>
    <t>C27_CTATAC_L004</t>
  </si>
  <si>
    <t>C25_ATCACG_L008</t>
  </si>
  <si>
    <t>C1_S1</t>
  </si>
  <si>
    <t>A2_cat</t>
  </si>
  <si>
    <t>Automatic_annotation</t>
  </si>
  <si>
    <t>Geranyl Transferase</t>
  </si>
  <si>
    <t>Olivetol1</t>
  </si>
  <si>
    <t>Olivetol2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</si>
</sst>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Helvetica Neue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60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1" fillId="0" borderId="3" xfId="0" applyFont="1" applyFill="1" applyBorder="1"/>
    <xf numFmtId="0" fontId="1" fillId="0" borderId="0" xfId="0" applyFont="1" applyFill="1" applyBorder="1"/>
    <xf numFmtId="0" fontId="0" fillId="0" borderId="0" xfId="0" applyFill="1"/>
    <xf numFmtId="0" fontId="1" fillId="0" borderId="0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7" xfId="0" applyFont="1" applyFill="1" applyBorder="1"/>
    <xf numFmtId="0" fontId="0" fillId="0" borderId="2" xfId="0" applyBorder="1"/>
    <xf numFmtId="0" fontId="1" fillId="0" borderId="1" xfId="0" applyFont="1" applyBorder="1"/>
    <xf numFmtId="0" fontId="1" fillId="0" borderId="2" xfId="0" applyFont="1" applyBorder="1"/>
    <xf numFmtId="0" fontId="1" fillId="0" borderId="11" xfId="0" applyFont="1" applyBorder="1"/>
    <xf numFmtId="0" fontId="0" fillId="0" borderId="3" xfId="0" applyBorder="1"/>
    <xf numFmtId="0" fontId="0" fillId="0" borderId="0" xfId="0" applyBorder="1"/>
    <xf numFmtId="0" fontId="1" fillId="0" borderId="3" xfId="0" applyFont="1" applyBorder="1"/>
    <xf numFmtId="0" fontId="1" fillId="0" borderId="0" xfId="0" applyFont="1" applyBorder="1"/>
    <xf numFmtId="0" fontId="1" fillId="0" borderId="12" xfId="0" applyFont="1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0" xfId="0" applyBorder="1"/>
    <xf numFmtId="0" fontId="0" fillId="0" borderId="9" xfId="0" applyBorder="1"/>
    <xf numFmtId="0" fontId="0" fillId="0" borderId="15" xfId="0" applyBorder="1"/>
    <xf numFmtId="0" fontId="0" fillId="0" borderId="0" xfId="0" applyFill="1" applyBorder="1"/>
    <xf numFmtId="0" fontId="0" fillId="0" borderId="0" xfId="0" applyFont="1" applyFill="1" applyBorder="1"/>
    <xf numFmtId="164" fontId="0" fillId="0" borderId="0" xfId="0" applyNumberFormat="1" applyFill="1"/>
    <xf numFmtId="0" fontId="0" fillId="0" borderId="3" xfId="0" applyFill="1" applyBorder="1"/>
    <xf numFmtId="0" fontId="0" fillId="0" borderId="12" xfId="0" applyFill="1" applyBorder="1"/>
    <xf numFmtId="3" fontId="0" fillId="0" borderId="0" xfId="0" applyNumberFormat="1" applyFill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Font="1" applyFill="1" applyBorder="1"/>
    <xf numFmtId="0" fontId="0" fillId="0" borderId="12" xfId="0" applyFont="1" applyFill="1" applyBorder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11"/>
  <sheetViews>
    <sheetView tabSelected="1" zoomScaleNormal="67" workbookViewId="0">
      <pane xSplit="3" ySplit="3" topLeftCell="BT64" activePane="bottomRight" state="frozen"/>
      <selection pane="topRight" activeCell="F1" sqref="F1"/>
      <selection pane="bottomLeft" activeCell="A3" sqref="A3"/>
      <selection pane="bottomRight" activeCell="BV4" sqref="BV4:BV76"/>
    </sheetView>
  </sheetViews>
  <sheetFormatPr baseColWidth="10" defaultRowHeight="16" x14ac:dyDescent="0.2"/>
  <cols>
    <col min="1" max="3" width="23.33203125" style="2" customWidth="1"/>
    <col min="4" max="5" width="18" style="8" customWidth="1"/>
    <col min="6" max="6" width="10.83203125" style="2" customWidth="1"/>
    <col min="7" max="7" width="12.1640625" style="2" customWidth="1"/>
    <col min="8" max="9" width="16.83203125" style="2" customWidth="1"/>
    <col min="10" max="40" width="10.83203125" style="2" customWidth="1"/>
    <col min="41" max="42" width="10.83203125" style="2"/>
    <col min="43" max="43" width="13" style="2" bestFit="1" customWidth="1"/>
    <col min="44" max="45" width="10.83203125" style="2"/>
    <col min="46" max="46" width="13" style="2" bestFit="1" customWidth="1"/>
    <col min="47" max="49" width="13" style="2" customWidth="1"/>
    <col min="50" max="51" width="10.83203125" style="2" customWidth="1"/>
    <col min="52" max="57" width="13" style="2" customWidth="1"/>
    <col min="58" max="58" width="10.83203125" style="8" customWidth="1"/>
    <col min="59" max="60" width="10.83203125" style="2" customWidth="1"/>
    <col min="61" max="61" width="13" style="2" customWidth="1"/>
    <col min="62" max="63" width="10.83203125" style="2" customWidth="1"/>
    <col min="64" max="64" width="13" style="2" customWidth="1"/>
    <col min="65" max="66" width="10.83203125" style="2" customWidth="1"/>
    <col min="67" max="67" width="13" style="2" customWidth="1"/>
    <col min="68" max="69" width="10.83203125" style="2" customWidth="1"/>
    <col min="70" max="70" width="13" style="2" customWidth="1"/>
    <col min="71" max="71" width="10.83203125" style="8" customWidth="1"/>
    <col min="72" max="72" width="10.83203125" style="2" customWidth="1"/>
    <col min="73" max="73" width="13" style="2" customWidth="1"/>
    <col min="74" max="75" width="10.83203125" style="2" customWidth="1"/>
    <col min="76" max="76" width="13" style="2" customWidth="1"/>
    <col min="77" max="77" width="10.83203125" style="58"/>
    <col min="78" max="78" width="10.83203125" style="34"/>
    <col min="79" max="79" width="13" style="59" bestFit="1" customWidth="1"/>
    <col min="80" max="81" width="10.83203125" style="2"/>
    <col min="82" max="82" width="10.83203125" style="59"/>
    <col min="83" max="83" width="10.83203125" style="58"/>
    <col min="84" max="84" width="10.83203125" style="2"/>
    <col min="85" max="85" width="10.83203125" style="59"/>
    <col min="86" max="16384" width="10.83203125" style="2"/>
  </cols>
  <sheetData>
    <row r="1" spans="1:85" x14ac:dyDescent="0.2">
      <c r="A1" s="2">
        <v>1</v>
      </c>
      <c r="B1" s="2">
        <f>A1+1</f>
        <v>2</v>
      </c>
      <c r="C1" s="2">
        <f t="shared" ref="C1:H1" si="0">B1+1</f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>H1+1</f>
        <v>9</v>
      </c>
      <c r="J1" s="2">
        <f t="shared" ref="J1:BU1" si="1">I1+1</f>
        <v>10</v>
      </c>
      <c r="K1" s="2">
        <f t="shared" si="1"/>
        <v>11</v>
      </c>
      <c r="L1" s="2">
        <f t="shared" si="1"/>
        <v>12</v>
      </c>
      <c r="M1" s="2">
        <f t="shared" si="1"/>
        <v>13</v>
      </c>
      <c r="N1" s="2">
        <f t="shared" si="1"/>
        <v>14</v>
      </c>
      <c r="O1" s="2">
        <f t="shared" si="1"/>
        <v>15</v>
      </c>
      <c r="P1" s="2">
        <f t="shared" si="1"/>
        <v>16</v>
      </c>
      <c r="Q1" s="2">
        <f t="shared" si="1"/>
        <v>17</v>
      </c>
      <c r="R1" s="2">
        <f t="shared" si="1"/>
        <v>18</v>
      </c>
      <c r="S1" s="2">
        <f t="shared" si="1"/>
        <v>19</v>
      </c>
      <c r="T1" s="2">
        <f t="shared" si="1"/>
        <v>20</v>
      </c>
      <c r="U1" s="2">
        <f t="shared" si="1"/>
        <v>21</v>
      </c>
      <c r="V1" s="2">
        <f t="shared" si="1"/>
        <v>22</v>
      </c>
      <c r="W1" s="2">
        <f t="shared" si="1"/>
        <v>23</v>
      </c>
      <c r="X1" s="2">
        <f t="shared" si="1"/>
        <v>24</v>
      </c>
      <c r="Y1" s="2">
        <f t="shared" si="1"/>
        <v>25</v>
      </c>
      <c r="Z1" s="2">
        <f t="shared" si="1"/>
        <v>26</v>
      </c>
      <c r="AA1" s="2">
        <f t="shared" si="1"/>
        <v>27</v>
      </c>
      <c r="AB1" s="2">
        <f t="shared" si="1"/>
        <v>28</v>
      </c>
      <c r="AC1" s="2">
        <f t="shared" si="1"/>
        <v>29</v>
      </c>
      <c r="AD1" s="2">
        <f t="shared" si="1"/>
        <v>30</v>
      </c>
      <c r="AE1" s="2">
        <f t="shared" si="1"/>
        <v>31</v>
      </c>
      <c r="AF1" s="2">
        <f t="shared" si="1"/>
        <v>32</v>
      </c>
      <c r="AG1" s="2">
        <f t="shared" si="1"/>
        <v>33</v>
      </c>
      <c r="AH1" s="2">
        <f t="shared" si="1"/>
        <v>34</v>
      </c>
      <c r="AI1" s="2">
        <f t="shared" si="1"/>
        <v>35</v>
      </c>
      <c r="AJ1" s="2">
        <f t="shared" si="1"/>
        <v>36</v>
      </c>
      <c r="AK1" s="2">
        <f t="shared" si="1"/>
        <v>37</v>
      </c>
      <c r="AL1" s="2">
        <f t="shared" si="1"/>
        <v>38</v>
      </c>
      <c r="AM1" s="2">
        <f t="shared" si="1"/>
        <v>39</v>
      </c>
      <c r="AN1" s="2">
        <f t="shared" si="1"/>
        <v>40</v>
      </c>
      <c r="AO1" s="2">
        <f t="shared" si="1"/>
        <v>41</v>
      </c>
      <c r="AP1" s="2">
        <f t="shared" si="1"/>
        <v>42</v>
      </c>
      <c r="AQ1" s="2">
        <f t="shared" si="1"/>
        <v>43</v>
      </c>
      <c r="AR1" s="2">
        <f t="shared" si="1"/>
        <v>44</v>
      </c>
      <c r="AS1" s="2">
        <f t="shared" si="1"/>
        <v>45</v>
      </c>
      <c r="AT1" s="2">
        <f t="shared" si="1"/>
        <v>46</v>
      </c>
      <c r="AU1" s="2">
        <f t="shared" si="1"/>
        <v>47</v>
      </c>
      <c r="AV1" s="2">
        <f t="shared" si="1"/>
        <v>48</v>
      </c>
      <c r="AW1" s="2">
        <f t="shared" si="1"/>
        <v>49</v>
      </c>
      <c r="AX1" s="2">
        <f t="shared" si="1"/>
        <v>50</v>
      </c>
      <c r="AY1" s="2">
        <f t="shared" si="1"/>
        <v>51</v>
      </c>
      <c r="AZ1" s="2">
        <f t="shared" si="1"/>
        <v>52</v>
      </c>
      <c r="BA1" s="2">
        <f t="shared" si="1"/>
        <v>53</v>
      </c>
      <c r="BB1" s="2">
        <f t="shared" si="1"/>
        <v>54</v>
      </c>
      <c r="BC1" s="2">
        <f t="shared" si="1"/>
        <v>55</v>
      </c>
      <c r="BD1" s="2">
        <f t="shared" si="1"/>
        <v>56</v>
      </c>
      <c r="BE1" s="2">
        <f t="shared" si="1"/>
        <v>57</v>
      </c>
      <c r="BF1" s="2">
        <f t="shared" si="1"/>
        <v>58</v>
      </c>
      <c r="BG1" s="2">
        <f t="shared" si="1"/>
        <v>59</v>
      </c>
      <c r="BH1" s="2">
        <f t="shared" si="1"/>
        <v>60</v>
      </c>
      <c r="BI1" s="2">
        <f t="shared" si="1"/>
        <v>61</v>
      </c>
      <c r="BJ1" s="2">
        <f t="shared" si="1"/>
        <v>62</v>
      </c>
      <c r="BK1" s="2">
        <f t="shared" si="1"/>
        <v>63</v>
      </c>
      <c r="BL1" s="2">
        <f t="shared" si="1"/>
        <v>64</v>
      </c>
      <c r="BM1" s="2">
        <f t="shared" si="1"/>
        <v>65</v>
      </c>
      <c r="BN1" s="2">
        <f t="shared" si="1"/>
        <v>66</v>
      </c>
      <c r="BO1" s="2">
        <f t="shared" si="1"/>
        <v>67</v>
      </c>
      <c r="BP1" s="2">
        <f t="shared" si="1"/>
        <v>68</v>
      </c>
      <c r="BQ1" s="2">
        <f t="shared" si="1"/>
        <v>69</v>
      </c>
      <c r="BR1" s="2">
        <f t="shared" si="1"/>
        <v>70</v>
      </c>
      <c r="BS1" s="2">
        <f t="shared" si="1"/>
        <v>71</v>
      </c>
      <c r="BT1" s="2">
        <f t="shared" si="1"/>
        <v>72</v>
      </c>
      <c r="BU1" s="2">
        <f t="shared" si="1"/>
        <v>73</v>
      </c>
      <c r="BV1" s="2">
        <f t="shared" ref="BV1:BX1" si="2">BU1+1</f>
        <v>74</v>
      </c>
      <c r="BW1" s="2">
        <f t="shared" si="2"/>
        <v>75</v>
      </c>
      <c r="BX1" s="2">
        <f t="shared" si="2"/>
        <v>76</v>
      </c>
      <c r="BY1" s="58">
        <f>BX1+1</f>
        <v>77</v>
      </c>
      <c r="BZ1" s="58">
        <f t="shared" ref="BZ1:CG1" si="3">BY1+1</f>
        <v>78</v>
      </c>
      <c r="CA1" s="58">
        <f t="shared" si="3"/>
        <v>79</v>
      </c>
      <c r="CB1" s="58">
        <f t="shared" si="3"/>
        <v>80</v>
      </c>
      <c r="CC1" s="58">
        <f t="shared" si="3"/>
        <v>81</v>
      </c>
      <c r="CD1" s="58">
        <f t="shared" si="3"/>
        <v>82</v>
      </c>
      <c r="CE1" s="58">
        <f t="shared" si="3"/>
        <v>83</v>
      </c>
      <c r="CF1" s="58">
        <f t="shared" si="3"/>
        <v>84</v>
      </c>
      <c r="CG1" s="58">
        <f t="shared" si="3"/>
        <v>85</v>
      </c>
    </row>
    <row r="2" spans="1:85" x14ac:dyDescent="0.2">
      <c r="M2" s="40" t="s">
        <v>283</v>
      </c>
      <c r="N2" s="41"/>
      <c r="O2" s="41"/>
      <c r="P2" s="41"/>
      <c r="Q2" s="41"/>
      <c r="R2" s="41"/>
      <c r="S2" s="41"/>
      <c r="T2" s="41"/>
      <c r="U2" s="42" t="s">
        <v>284</v>
      </c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3"/>
      <c r="AO2" s="47" t="s">
        <v>233</v>
      </c>
      <c r="AP2" s="48"/>
      <c r="AQ2" s="45"/>
      <c r="AR2" s="47" t="s">
        <v>237</v>
      </c>
      <c r="AS2" s="48"/>
      <c r="AT2" s="45"/>
      <c r="AU2" s="47" t="s">
        <v>238</v>
      </c>
      <c r="AV2" s="48"/>
      <c r="AW2" s="48"/>
      <c r="AX2" s="44" t="s">
        <v>239</v>
      </c>
      <c r="AY2" s="44"/>
      <c r="AZ2" s="44"/>
      <c r="BA2" s="44" t="s">
        <v>245</v>
      </c>
      <c r="BB2" s="44"/>
      <c r="BC2" s="45"/>
      <c r="BD2" s="47" t="s">
        <v>247</v>
      </c>
      <c r="BE2" s="48"/>
      <c r="BF2" s="48"/>
      <c r="BG2" s="44" t="s">
        <v>240</v>
      </c>
      <c r="BH2" s="44"/>
      <c r="BI2" s="44"/>
      <c r="BJ2" s="44" t="s">
        <v>241</v>
      </c>
      <c r="BK2" s="44"/>
      <c r="BL2" s="44"/>
      <c r="BM2" s="44" t="s">
        <v>242</v>
      </c>
      <c r="BN2" s="44"/>
      <c r="BO2" s="44"/>
      <c r="BP2" s="44" t="s">
        <v>243</v>
      </c>
      <c r="BQ2" s="44"/>
      <c r="BR2" s="44"/>
      <c r="BS2" s="46" t="s">
        <v>246</v>
      </c>
      <c r="BT2" s="46"/>
      <c r="BU2" s="46"/>
      <c r="BV2" s="44" t="s">
        <v>244</v>
      </c>
      <c r="BW2" s="44"/>
      <c r="BX2" s="44"/>
      <c r="BY2" s="47" t="s">
        <v>368</v>
      </c>
      <c r="BZ2" s="48"/>
      <c r="CA2" s="45"/>
      <c r="CB2" s="44" t="s">
        <v>369</v>
      </c>
      <c r="CC2" s="44"/>
      <c r="CD2" s="44"/>
      <c r="CE2" s="58" t="s">
        <v>367</v>
      </c>
    </row>
    <row r="3" spans="1:85" ht="51" x14ac:dyDescent="0.2">
      <c r="A3" s="1" t="s">
        <v>218</v>
      </c>
      <c r="B3" s="1" t="s">
        <v>58</v>
      </c>
      <c r="C3" s="1" t="s">
        <v>251</v>
      </c>
      <c r="D3" s="1" t="s">
        <v>65</v>
      </c>
      <c r="E3" s="1" t="s">
        <v>285</v>
      </c>
      <c r="F3" s="7" t="s">
        <v>223</v>
      </c>
      <c r="G3" s="9" t="s">
        <v>220</v>
      </c>
      <c r="H3" s="7" t="s">
        <v>221</v>
      </c>
      <c r="I3" s="7" t="s">
        <v>222</v>
      </c>
      <c r="J3" s="39" t="s">
        <v>286</v>
      </c>
      <c r="K3" s="9" t="s">
        <v>287</v>
      </c>
      <c r="L3" s="9" t="s">
        <v>288</v>
      </c>
      <c r="M3" s="6" t="s">
        <v>62</v>
      </c>
      <c r="N3" s="7" t="s">
        <v>63</v>
      </c>
      <c r="O3" s="7" t="s">
        <v>64</v>
      </c>
      <c r="P3" s="7" t="s">
        <v>55</v>
      </c>
      <c r="Q3" s="7" t="s">
        <v>125</v>
      </c>
      <c r="R3" s="7" t="s">
        <v>261</v>
      </c>
      <c r="S3" s="7" t="s">
        <v>283</v>
      </c>
      <c r="T3" s="37" t="s">
        <v>282</v>
      </c>
      <c r="U3" s="8" t="s">
        <v>262</v>
      </c>
      <c r="V3" s="8" t="s">
        <v>263</v>
      </c>
      <c r="W3" s="8" t="s">
        <v>264</v>
      </c>
      <c r="X3" s="8" t="s">
        <v>265</v>
      </c>
      <c r="Y3" s="8" t="s">
        <v>266</v>
      </c>
      <c r="Z3" s="8" t="s">
        <v>267</v>
      </c>
      <c r="AA3" s="8" t="s">
        <v>268</v>
      </c>
      <c r="AB3" s="8" t="s">
        <v>269</v>
      </c>
      <c r="AC3" s="8" t="s">
        <v>270</v>
      </c>
      <c r="AD3" s="8" t="s">
        <v>271</v>
      </c>
      <c r="AE3" s="8" t="s">
        <v>272</v>
      </c>
      <c r="AF3" s="8" t="s">
        <v>273</v>
      </c>
      <c r="AG3" s="8" t="s">
        <v>274</v>
      </c>
      <c r="AH3" s="8" t="s">
        <v>275</v>
      </c>
      <c r="AI3" s="8" t="s">
        <v>276</v>
      </c>
      <c r="AJ3" s="8" t="s">
        <v>277</v>
      </c>
      <c r="AK3" s="8" t="s">
        <v>278</v>
      </c>
      <c r="AL3" s="8" t="s">
        <v>279</v>
      </c>
      <c r="AM3" s="8" t="s">
        <v>280</v>
      </c>
      <c r="AN3" s="8" t="s">
        <v>281</v>
      </c>
      <c r="AO3" s="36" t="s">
        <v>234</v>
      </c>
      <c r="AP3" s="33" t="s">
        <v>235</v>
      </c>
      <c r="AQ3" s="37" t="s">
        <v>236</v>
      </c>
      <c r="AR3" s="36" t="s">
        <v>234</v>
      </c>
      <c r="AS3" s="33" t="s">
        <v>235</v>
      </c>
      <c r="AT3" s="37" t="s">
        <v>236</v>
      </c>
      <c r="AU3" s="36" t="s">
        <v>234</v>
      </c>
      <c r="AV3" s="33" t="s">
        <v>235</v>
      </c>
      <c r="AW3" s="37" t="s">
        <v>236</v>
      </c>
      <c r="AX3" s="36" t="s">
        <v>234</v>
      </c>
      <c r="AY3" s="33" t="s">
        <v>235</v>
      </c>
      <c r="AZ3" s="37" t="s">
        <v>236</v>
      </c>
      <c r="BA3" s="8" t="s">
        <v>234</v>
      </c>
      <c r="BB3" s="8" t="s">
        <v>235</v>
      </c>
      <c r="BC3" s="8" t="s">
        <v>236</v>
      </c>
      <c r="BD3" s="36" t="s">
        <v>234</v>
      </c>
      <c r="BE3" s="33" t="s">
        <v>235</v>
      </c>
      <c r="BF3" s="37" t="s">
        <v>236</v>
      </c>
      <c r="BG3" s="36" t="s">
        <v>234</v>
      </c>
      <c r="BH3" s="33" t="s">
        <v>235</v>
      </c>
      <c r="BI3" s="37" t="s">
        <v>236</v>
      </c>
      <c r="BJ3" s="36" t="s">
        <v>234</v>
      </c>
      <c r="BK3" s="33" t="s">
        <v>235</v>
      </c>
      <c r="BL3" s="37" t="s">
        <v>236</v>
      </c>
      <c r="BM3" s="36" t="s">
        <v>234</v>
      </c>
      <c r="BN3" s="33" t="s">
        <v>235</v>
      </c>
      <c r="BO3" s="37" t="s">
        <v>236</v>
      </c>
      <c r="BP3" s="36" t="s">
        <v>234</v>
      </c>
      <c r="BQ3" s="33" t="s">
        <v>235</v>
      </c>
      <c r="BR3" s="37" t="s">
        <v>236</v>
      </c>
      <c r="BS3" s="36" t="s">
        <v>234</v>
      </c>
      <c r="BT3" s="33" t="s">
        <v>235</v>
      </c>
      <c r="BU3" s="37" t="s">
        <v>236</v>
      </c>
      <c r="BV3" s="36" t="s">
        <v>234</v>
      </c>
      <c r="BW3" s="33" t="s">
        <v>235</v>
      </c>
      <c r="BX3" s="33" t="s">
        <v>236</v>
      </c>
      <c r="BY3" s="36" t="s">
        <v>234</v>
      </c>
      <c r="BZ3" s="33" t="s">
        <v>235</v>
      </c>
      <c r="CA3" s="37" t="s">
        <v>236</v>
      </c>
      <c r="CB3" s="36" t="s">
        <v>234</v>
      </c>
      <c r="CC3" s="33" t="s">
        <v>235</v>
      </c>
      <c r="CD3" s="37" t="s">
        <v>236</v>
      </c>
      <c r="CE3" s="36" t="s">
        <v>234</v>
      </c>
      <c r="CF3" s="33" t="s">
        <v>235</v>
      </c>
      <c r="CG3" s="37" t="s">
        <v>236</v>
      </c>
    </row>
    <row r="4" spans="1:85" x14ac:dyDescent="0.2">
      <c r="A4" s="2" t="s">
        <v>5</v>
      </c>
      <c r="B4" s="2" t="s">
        <v>126</v>
      </c>
      <c r="C4" s="4" t="s">
        <v>2</v>
      </c>
      <c r="D4" s="4" t="s">
        <v>66</v>
      </c>
      <c r="E4" s="4" t="s">
        <v>227</v>
      </c>
      <c r="F4" s="8">
        <v>56991913</v>
      </c>
      <c r="G4" s="8">
        <f>F4*150</f>
        <v>8548786950</v>
      </c>
      <c r="H4" s="2">
        <v>818000000</v>
      </c>
      <c r="I4" s="2">
        <f>G4/H4</f>
        <v>10.450839792176039</v>
      </c>
      <c r="J4">
        <v>0.64444574339140404</v>
      </c>
      <c r="K4" s="2" t="s">
        <v>253</v>
      </c>
      <c r="L4" s="2" t="s">
        <v>253</v>
      </c>
      <c r="M4" s="8">
        <v>5297625</v>
      </c>
      <c r="N4" s="8">
        <v>4965402.7</v>
      </c>
      <c r="O4" s="8">
        <v>7297765</v>
      </c>
      <c r="P4" s="8">
        <v>0.14244000000000001</v>
      </c>
      <c r="Q4" s="38">
        <f>O4-M4</f>
        <v>2000140</v>
      </c>
      <c r="R4" s="38">
        <f>7738766-O4</f>
        <v>441001</v>
      </c>
      <c r="S4" s="35">
        <f t="shared" ref="S4:S35" si="4">Q4/876301512</f>
        <v>2.2824792295919262E-3</v>
      </c>
      <c r="T4" s="35">
        <f>S4*100</f>
        <v>0.22824792295919263</v>
      </c>
      <c r="U4" s="8">
        <v>5.9182400000000003E-2</v>
      </c>
      <c r="V4" s="8">
        <v>5.48808E-2</v>
      </c>
      <c r="W4" s="8">
        <v>5.2283999999999997E-2</v>
      </c>
      <c r="X4" s="8">
        <v>5.2932099999999996E-3</v>
      </c>
      <c r="Y4" s="8">
        <v>3.8644299999999999E-3</v>
      </c>
      <c r="Z4" s="8">
        <v>0.10188999999999999</v>
      </c>
      <c r="AA4" s="8">
        <v>-4.3588700000000001E-2</v>
      </c>
      <c r="AB4" s="8">
        <v>-4.1813299999999998E-2</v>
      </c>
      <c r="AC4" s="8">
        <v>-9.0324399999999999E-2</v>
      </c>
      <c r="AD4" s="8">
        <v>8.3924799999999994E-2</v>
      </c>
      <c r="AE4" s="8">
        <v>-0.174674</v>
      </c>
      <c r="AF4" s="8">
        <v>-4.7522300000000003E-2</v>
      </c>
      <c r="AG4" s="8">
        <v>6.9185700000000003E-2</v>
      </c>
      <c r="AH4" s="8">
        <v>-1.23786E-2</v>
      </c>
      <c r="AI4" s="8">
        <v>-7.2846100000000004E-3</v>
      </c>
      <c r="AJ4" s="8">
        <v>6.1743199999999998E-2</v>
      </c>
      <c r="AK4" s="8">
        <v>-5.5791800000000003E-2</v>
      </c>
      <c r="AL4" s="8">
        <v>9.2932699999999993E-2</v>
      </c>
      <c r="AM4" s="8">
        <v>4.1582599999999997E-2</v>
      </c>
      <c r="AN4" s="8">
        <v>-4.79867E-2</v>
      </c>
      <c r="AO4" s="8">
        <v>1.4656588990825701</v>
      </c>
      <c r="AP4" s="8">
        <v>0.93649994797486602</v>
      </c>
      <c r="AQ4" s="8">
        <v>1.3395999999999999</v>
      </c>
      <c r="AR4" s="8">
        <v>1.4950807221542199</v>
      </c>
      <c r="AS4" s="8">
        <v>0.93208833394021795</v>
      </c>
      <c r="AT4" s="8">
        <v>1.5309999999999999</v>
      </c>
      <c r="AU4" s="8">
        <v>1.088892049</v>
      </c>
      <c r="AV4" s="8">
        <v>0.96955583199999995</v>
      </c>
      <c r="AW4" s="8">
        <v>0.76549999999999996</v>
      </c>
      <c r="AX4" s="8">
        <v>0.77394907862407902</v>
      </c>
      <c r="AY4" s="8">
        <v>0.59907823048215203</v>
      </c>
      <c r="AZ4" s="8">
        <v>0.66979999999999995</v>
      </c>
      <c r="BA4" s="8">
        <v>0.28615371972318299</v>
      </c>
      <c r="BB4" s="8">
        <v>0.33085993873502501</v>
      </c>
      <c r="BC4" s="8">
        <v>9.5699999999999993E-2</v>
      </c>
      <c r="BD4" s="8" t="s">
        <v>4</v>
      </c>
      <c r="BE4" s="8" t="s">
        <v>4</v>
      </c>
      <c r="BF4" s="8" t="s">
        <v>4</v>
      </c>
      <c r="BG4" s="8">
        <v>2.28475669724771</v>
      </c>
      <c r="BH4" s="8">
        <v>0.95794754533689996</v>
      </c>
      <c r="BI4" s="8">
        <v>2.2008000000000001</v>
      </c>
      <c r="BJ4" s="8">
        <v>0.84618941248470003</v>
      </c>
      <c r="BK4" s="8">
        <v>0.44922455476555201</v>
      </c>
      <c r="BL4" s="8">
        <v>0.86119999999999997</v>
      </c>
      <c r="BM4" s="8">
        <v>0.97093008578431395</v>
      </c>
      <c r="BN4" s="8">
        <v>0.67483376696990205</v>
      </c>
      <c r="BO4" s="8">
        <v>0.95689999999999997</v>
      </c>
      <c r="BP4" s="8">
        <v>0.37129085889570601</v>
      </c>
      <c r="BQ4" s="8">
        <v>0.27239002792606998</v>
      </c>
      <c r="BR4" s="8">
        <v>0.38269999999999998</v>
      </c>
      <c r="BS4" s="8">
        <v>0.46738213903743298</v>
      </c>
      <c r="BT4" s="8">
        <v>0.27642525014996899</v>
      </c>
      <c r="BU4" s="8">
        <v>0.47839999999999999</v>
      </c>
      <c r="BV4" s="8">
        <v>2.9102065443425098</v>
      </c>
      <c r="BW4" s="8">
        <v>0.68505794563227596</v>
      </c>
      <c r="BX4" s="8">
        <v>2.8706</v>
      </c>
      <c r="BY4">
        <v>0.95561765601217696</v>
      </c>
      <c r="BZ4">
        <v>0.34203520552795302</v>
      </c>
      <c r="CA4">
        <v>0.95689999999999997</v>
      </c>
      <c r="CB4">
        <v>1.47223043149129</v>
      </c>
      <c r="CC4">
        <v>0.48684552706658202</v>
      </c>
      <c r="CD4" s="28">
        <v>1.5309999999999999</v>
      </c>
      <c r="CE4" s="22">
        <v>0.47624449170565702</v>
      </c>
      <c r="CF4">
        <v>0.28213227123811901</v>
      </c>
      <c r="CG4" s="28">
        <v>0.47839999999999999</v>
      </c>
    </row>
    <row r="5" spans="1:85" x14ac:dyDescent="0.2">
      <c r="A5" s="2" t="s">
        <v>6</v>
      </c>
      <c r="B5" s="2" t="s">
        <v>137</v>
      </c>
      <c r="C5" s="2" t="s">
        <v>3</v>
      </c>
      <c r="D5" s="4" t="s">
        <v>67</v>
      </c>
      <c r="E5" s="4" t="s">
        <v>227</v>
      </c>
      <c r="F5" s="8">
        <v>36114325</v>
      </c>
      <c r="G5" s="8">
        <f t="shared" ref="G5:G67" si="5">F5*150</f>
        <v>5417148750</v>
      </c>
      <c r="H5" s="2">
        <v>843000000</v>
      </c>
      <c r="I5" s="2">
        <f t="shared" ref="I5:I68" si="6">G5/H5</f>
        <v>6.4260364768683278</v>
      </c>
      <c r="J5">
        <v>0.62155374606348701</v>
      </c>
      <c r="K5" s="2" t="s">
        <v>253</v>
      </c>
      <c r="L5" s="2" t="s">
        <v>253</v>
      </c>
      <c r="M5" s="8">
        <v>5923676</v>
      </c>
      <c r="N5" s="8">
        <v>4648787.0999999996</v>
      </c>
      <c r="O5" s="8">
        <v>6814024</v>
      </c>
      <c r="P5" s="8">
        <v>0.58879999999999999</v>
      </c>
      <c r="Q5" s="38">
        <f t="shared" ref="Q5:Q68" si="7">O5-M5</f>
        <v>890348</v>
      </c>
      <c r="R5" s="38">
        <f t="shared" ref="R5:R68" si="8">7738766-O5</f>
        <v>924742</v>
      </c>
      <c r="S5" s="35">
        <f t="shared" si="4"/>
        <v>1.0160292865043009E-3</v>
      </c>
      <c r="T5" s="35">
        <f t="shared" ref="T5:T68" si="9">S5*100</f>
        <v>0.10160292865043008</v>
      </c>
      <c r="U5" s="8">
        <v>9.66418E-2</v>
      </c>
      <c r="V5" s="8">
        <v>-0.219277</v>
      </c>
      <c r="W5" s="8">
        <v>0.29053000000000001</v>
      </c>
      <c r="X5" s="8">
        <v>0.10317999999999999</v>
      </c>
      <c r="Y5" s="8">
        <v>-2.4531500000000001E-2</v>
      </c>
      <c r="Z5" s="8">
        <v>-5.8332799999999997E-2</v>
      </c>
      <c r="AA5" s="8">
        <v>0.13571900000000001</v>
      </c>
      <c r="AB5" s="8">
        <v>-9.2301300000000003E-2</v>
      </c>
      <c r="AC5" s="8">
        <v>-7.3632799999999998E-2</v>
      </c>
      <c r="AD5" s="8">
        <v>-5.89475E-2</v>
      </c>
      <c r="AE5" s="8">
        <v>-3.7633100000000003E-2</v>
      </c>
      <c r="AF5" s="8">
        <v>-3.1662299999999997E-2</v>
      </c>
      <c r="AG5" s="8">
        <v>-3.5947399999999997E-2</v>
      </c>
      <c r="AH5" s="8">
        <v>-8.7166199999999996E-3</v>
      </c>
      <c r="AI5" s="8">
        <v>-1.85693E-2</v>
      </c>
      <c r="AJ5" s="8">
        <v>-9.6242700000000007E-3</v>
      </c>
      <c r="AK5" s="8">
        <v>5.46542E-2</v>
      </c>
      <c r="AL5" s="8">
        <v>4.6595500000000002E-3</v>
      </c>
      <c r="AM5" s="8">
        <v>3.9061100000000001E-2</v>
      </c>
      <c r="AN5" s="8">
        <v>2.4898900000000002E-2</v>
      </c>
      <c r="AO5" s="8">
        <v>1.24608250764526</v>
      </c>
      <c r="AP5" s="8">
        <v>0.93622255291796896</v>
      </c>
      <c r="AQ5" s="8">
        <v>1.0892999999999999</v>
      </c>
      <c r="AR5" s="8">
        <v>1.4639873317013501</v>
      </c>
      <c r="AS5" s="8">
        <v>0.84757504633627101</v>
      </c>
      <c r="AT5" s="8">
        <v>1.7118</v>
      </c>
      <c r="AU5" s="8">
        <v>0.71964972500000002</v>
      </c>
      <c r="AV5" s="8">
        <v>0.69812830800000003</v>
      </c>
      <c r="AW5" s="8">
        <v>0.62250000000000005</v>
      </c>
      <c r="AX5" s="8">
        <v>0.57525663390663395</v>
      </c>
      <c r="AY5" s="8">
        <v>0.54610795163237802</v>
      </c>
      <c r="AZ5" s="8">
        <v>0.46689999999999998</v>
      </c>
      <c r="BA5" s="8">
        <v>8.59931593159316E-2</v>
      </c>
      <c r="BB5" s="8">
        <v>0.12641604794640601</v>
      </c>
      <c r="BC5" s="8">
        <v>0</v>
      </c>
      <c r="BD5" s="8" t="s">
        <v>4</v>
      </c>
      <c r="BE5" s="8" t="s">
        <v>4</v>
      </c>
      <c r="BF5" s="8" t="s">
        <v>4</v>
      </c>
      <c r="BG5" s="8">
        <v>2.5714446483180402</v>
      </c>
      <c r="BH5" s="8">
        <v>0.96671888707857501</v>
      </c>
      <c r="BI5" s="8">
        <v>2.4899</v>
      </c>
      <c r="BJ5" s="8">
        <v>0.85042550458715604</v>
      </c>
      <c r="BK5" s="8">
        <v>0.53062989597584898</v>
      </c>
      <c r="BL5" s="8">
        <v>0.77810000000000001</v>
      </c>
      <c r="BM5" s="8">
        <v>0.99511139705882301</v>
      </c>
      <c r="BN5" s="8">
        <v>0.71821792928559003</v>
      </c>
      <c r="BO5" s="8">
        <v>0.93369999999999997</v>
      </c>
      <c r="BP5" s="8">
        <v>0.208791533742331</v>
      </c>
      <c r="BQ5" s="8">
        <v>0.34736627036117401</v>
      </c>
      <c r="BR5" s="8">
        <v>0</v>
      </c>
      <c r="BS5" s="8">
        <v>0.65154587628866001</v>
      </c>
      <c r="BT5" s="8">
        <v>0.47227918873480501</v>
      </c>
      <c r="BU5" s="8">
        <v>0.46689999999999998</v>
      </c>
      <c r="BV5" s="8">
        <v>3.43737645259939</v>
      </c>
      <c r="BW5" s="8">
        <v>0.63510138282384798</v>
      </c>
      <c r="BX5" s="8">
        <v>3.4236</v>
      </c>
      <c r="BY5">
        <v>1.4976718608169399</v>
      </c>
      <c r="BZ5">
        <v>0.871639454486272</v>
      </c>
      <c r="CA5">
        <v>1.7118</v>
      </c>
      <c r="CB5">
        <v>1.9713060560181701</v>
      </c>
      <c r="CC5">
        <v>0.57464052766843199</v>
      </c>
      <c r="CD5" s="28">
        <v>2.0230000000000001</v>
      </c>
      <c r="CE5" s="22">
        <v>0.91854349668126001</v>
      </c>
      <c r="CF5">
        <v>0.66254064513022803</v>
      </c>
      <c r="CG5" s="28">
        <v>0.77810000000000001</v>
      </c>
    </row>
    <row r="6" spans="1:85" x14ac:dyDescent="0.2">
      <c r="A6" s="2" t="s">
        <v>7</v>
      </c>
      <c r="B6" s="2" t="s">
        <v>127</v>
      </c>
      <c r="C6" s="2" t="s">
        <v>1</v>
      </c>
      <c r="D6" s="4" t="s">
        <v>68</v>
      </c>
      <c r="E6" s="4" t="s">
        <v>227</v>
      </c>
      <c r="F6" s="8">
        <v>17822309</v>
      </c>
      <c r="G6" s="8">
        <f t="shared" si="5"/>
        <v>2673346350</v>
      </c>
      <c r="H6" s="2">
        <v>843000000</v>
      </c>
      <c r="I6" s="2">
        <f t="shared" si="6"/>
        <v>3.1712293594306051</v>
      </c>
      <c r="J6">
        <v>0.61054346035334595</v>
      </c>
      <c r="K6" s="2" t="s">
        <v>253</v>
      </c>
      <c r="L6" s="2" t="s">
        <v>253</v>
      </c>
      <c r="M6" s="8">
        <v>5148374</v>
      </c>
      <c r="N6" s="8">
        <v>3786712.3</v>
      </c>
      <c r="O6" s="8">
        <v>5510191</v>
      </c>
      <c r="P6" s="8">
        <v>0.79007000000000005</v>
      </c>
      <c r="Q6" s="38">
        <f t="shared" si="7"/>
        <v>361817</v>
      </c>
      <c r="R6" s="38">
        <f t="shared" si="8"/>
        <v>2228575</v>
      </c>
      <c r="S6" s="35">
        <f t="shared" si="4"/>
        <v>4.1289099133723736E-4</v>
      </c>
      <c r="T6" s="35">
        <f t="shared" si="9"/>
        <v>4.1289099133723736E-2</v>
      </c>
      <c r="U6" s="8">
        <v>-0.20990200000000001</v>
      </c>
      <c r="V6" s="8">
        <v>-3.9755499999999996E-3</v>
      </c>
      <c r="W6" s="8">
        <v>6.3468800000000006E-2</v>
      </c>
      <c r="X6" s="8">
        <v>-0.10190100000000001</v>
      </c>
      <c r="Y6" s="8">
        <v>-9.7033999999999995E-2</v>
      </c>
      <c r="Z6" s="8">
        <v>-0.233102</v>
      </c>
      <c r="AA6" s="8">
        <v>-9.3549300000000002E-2</v>
      </c>
      <c r="AB6" s="8">
        <v>9.0399199999999999E-2</v>
      </c>
      <c r="AC6" s="8">
        <v>2.3735099999999999E-2</v>
      </c>
      <c r="AD6" s="8">
        <v>-2.2900799999999999E-2</v>
      </c>
      <c r="AE6" s="8">
        <v>-9.4057500000000002E-2</v>
      </c>
      <c r="AF6" s="8">
        <v>1.36131E-2</v>
      </c>
      <c r="AG6" s="8">
        <v>3.5912199999999998E-2</v>
      </c>
      <c r="AH6" s="8">
        <v>-8.9454699999999998E-2</v>
      </c>
      <c r="AI6" s="8">
        <v>3.13993E-3</v>
      </c>
      <c r="AJ6" s="8">
        <v>7.07063E-2</v>
      </c>
      <c r="AK6" s="8">
        <v>6.2462799999999999E-2</v>
      </c>
      <c r="AL6" s="8">
        <v>-7.3721400000000006E-2</v>
      </c>
      <c r="AM6" s="8">
        <v>-2.89576E-2</v>
      </c>
      <c r="AN6" s="8">
        <v>-5.5497899999999998E-3</v>
      </c>
      <c r="AO6" s="8">
        <v>0.47425357798165102</v>
      </c>
      <c r="AP6" s="8">
        <v>0.33250436351170798</v>
      </c>
      <c r="AQ6" s="8">
        <v>0.63070000000000004</v>
      </c>
      <c r="AR6" s="8">
        <v>0.66038880048959603</v>
      </c>
      <c r="AS6" s="8">
        <v>0.67944780360455603</v>
      </c>
      <c r="AT6" s="8">
        <v>0.63070000000000004</v>
      </c>
      <c r="AU6" s="8">
        <v>0.61292397600000004</v>
      </c>
      <c r="AV6" s="8">
        <v>0.52728869300000003</v>
      </c>
      <c r="AW6" s="8">
        <v>0.63070000000000004</v>
      </c>
      <c r="AX6" s="8">
        <v>0.44065608108108101</v>
      </c>
      <c r="AY6" s="8">
        <v>0.43117255805368698</v>
      </c>
      <c r="AZ6" s="8">
        <v>0.31530000000000002</v>
      </c>
      <c r="BA6" s="8">
        <v>8.3423192239858904E-2</v>
      </c>
      <c r="BB6" s="8">
        <v>0.20063402899875199</v>
      </c>
      <c r="BC6" s="8">
        <v>0</v>
      </c>
      <c r="BD6" s="8" t="s">
        <v>4</v>
      </c>
      <c r="BE6" s="8" t="s">
        <v>4</v>
      </c>
      <c r="BF6" s="8" t="s">
        <v>4</v>
      </c>
      <c r="BG6" s="8">
        <v>1.0634545565749201</v>
      </c>
      <c r="BH6" s="8">
        <v>1.0280815412778599</v>
      </c>
      <c r="BI6" s="8">
        <v>0.63070000000000004</v>
      </c>
      <c r="BJ6" s="8">
        <v>0.788906181150551</v>
      </c>
      <c r="BK6" s="8">
        <v>0.62604459625643305</v>
      </c>
      <c r="BL6" s="8">
        <v>0.63070000000000004</v>
      </c>
      <c r="BM6" s="8">
        <v>0.46391476715686297</v>
      </c>
      <c r="BN6" s="8">
        <v>0.56243342950125796</v>
      </c>
      <c r="BO6" s="8">
        <v>0.31530000000000002</v>
      </c>
      <c r="BP6" s="8">
        <v>0.126327975460123</v>
      </c>
      <c r="BQ6" s="8">
        <v>0.229843405875086</v>
      </c>
      <c r="BR6" s="8">
        <v>0</v>
      </c>
      <c r="BS6" s="8" t="s">
        <v>4</v>
      </c>
      <c r="BT6" s="8" t="s">
        <v>4</v>
      </c>
      <c r="BU6" s="8" t="s">
        <v>4</v>
      </c>
      <c r="BV6" s="8">
        <v>2.6862430410790901</v>
      </c>
      <c r="BW6" s="8">
        <v>0.82041788912519198</v>
      </c>
      <c r="BX6" s="8">
        <v>2.5226999999999999</v>
      </c>
      <c r="BY6">
        <v>1.0086802721088399</v>
      </c>
      <c r="BZ6">
        <v>0.58170218310565103</v>
      </c>
      <c r="CA6">
        <v>0.94599999999999995</v>
      </c>
      <c r="CB6">
        <v>0.62349485238455704</v>
      </c>
      <c r="CC6">
        <v>0.90787193637223396</v>
      </c>
      <c r="CD6" s="28">
        <v>0.31530000000000002</v>
      </c>
      <c r="CE6" s="22">
        <v>0.70970724514391004</v>
      </c>
      <c r="CF6">
        <v>0.69304206863212803</v>
      </c>
      <c r="CG6" s="28">
        <v>0.63070000000000004</v>
      </c>
    </row>
    <row r="7" spans="1:85" x14ac:dyDescent="0.2">
      <c r="A7" s="2" t="s">
        <v>7</v>
      </c>
      <c r="B7" s="2" t="s">
        <v>128</v>
      </c>
      <c r="C7" s="2" t="s">
        <v>1</v>
      </c>
      <c r="D7" s="4" t="s">
        <v>69</v>
      </c>
      <c r="E7" s="4" t="s">
        <v>227</v>
      </c>
      <c r="F7" s="8">
        <v>18335922</v>
      </c>
      <c r="G7" s="8">
        <f t="shared" si="5"/>
        <v>2750388300</v>
      </c>
      <c r="H7" s="2">
        <v>843000000</v>
      </c>
      <c r="I7" s="2">
        <f t="shared" si="6"/>
        <v>3.2626195729537368</v>
      </c>
      <c r="J7">
        <v>0.62724098082713997</v>
      </c>
      <c r="K7" s="2" t="s">
        <v>253</v>
      </c>
      <c r="L7" s="34" t="s">
        <v>253</v>
      </c>
      <c r="M7" s="8">
        <v>5161321</v>
      </c>
      <c r="N7" s="8">
        <v>3795816.9</v>
      </c>
      <c r="O7" s="8">
        <v>5520656</v>
      </c>
      <c r="P7" s="8">
        <v>0.79166999999999998</v>
      </c>
      <c r="Q7" s="38">
        <f t="shared" si="7"/>
        <v>359335</v>
      </c>
      <c r="R7" s="38">
        <f t="shared" si="8"/>
        <v>2218110</v>
      </c>
      <c r="S7" s="35">
        <f t="shared" si="4"/>
        <v>4.1005863287840591E-4</v>
      </c>
      <c r="T7" s="35">
        <f t="shared" si="9"/>
        <v>4.1005863287840588E-2</v>
      </c>
      <c r="U7" s="8">
        <v>-0.207036</v>
      </c>
      <c r="V7" s="8">
        <v>-1.26611E-2</v>
      </c>
      <c r="W7" s="8">
        <v>4.9930599999999999E-2</v>
      </c>
      <c r="X7" s="8">
        <v>-0.109375</v>
      </c>
      <c r="Y7" s="8">
        <v>-8.9701699999999995E-2</v>
      </c>
      <c r="Z7" s="8">
        <v>-0.20171700000000001</v>
      </c>
      <c r="AA7" s="8">
        <v>-6.1031700000000001E-2</v>
      </c>
      <c r="AB7" s="8">
        <v>3.6742499999999997E-2</v>
      </c>
      <c r="AC7" s="8">
        <v>-1.0019300000000001E-3</v>
      </c>
      <c r="AD7" s="8">
        <v>-1.8216699999999999E-2</v>
      </c>
      <c r="AE7" s="8">
        <v>-3.1971300000000001E-2</v>
      </c>
      <c r="AF7" s="8">
        <v>2.9060300000000001E-2</v>
      </c>
      <c r="AG7" s="8">
        <v>2.4771899999999999E-2</v>
      </c>
      <c r="AH7" s="8">
        <v>-7.2403999999999996E-2</v>
      </c>
      <c r="AI7" s="8">
        <v>-6.43714E-3</v>
      </c>
      <c r="AJ7" s="8">
        <v>1.14485E-2</v>
      </c>
      <c r="AK7" s="8">
        <v>6.4413700000000004E-2</v>
      </c>
      <c r="AL7" s="8">
        <v>-4.6359699999999997E-2</v>
      </c>
      <c r="AM7" s="8">
        <v>2.4369499999999999E-2</v>
      </c>
      <c r="AN7" s="8">
        <v>-4.6458800000000001E-2</v>
      </c>
      <c r="AO7" s="8">
        <v>1.00910672782875</v>
      </c>
      <c r="AP7" s="8">
        <v>0.68242320021355896</v>
      </c>
      <c r="AQ7" s="8">
        <v>0.91949999999999998</v>
      </c>
      <c r="AR7" s="8">
        <v>2.0472099143206899</v>
      </c>
      <c r="AS7" s="8">
        <v>1.4179899702484799</v>
      </c>
      <c r="AT7" s="8">
        <v>2.1455000000000002</v>
      </c>
      <c r="AU7" s="8">
        <v>1.25544951</v>
      </c>
      <c r="AV7" s="8">
        <v>1.093402765</v>
      </c>
      <c r="AW7" s="8">
        <v>0.91949999999999998</v>
      </c>
      <c r="AX7" s="8">
        <v>0.98407585995086</v>
      </c>
      <c r="AY7" s="8">
        <v>0.88929369582363005</v>
      </c>
      <c r="AZ7" s="8">
        <v>0.91949999999999998</v>
      </c>
      <c r="BA7" s="8">
        <v>0.47742758022549903</v>
      </c>
      <c r="BB7" s="8">
        <v>0.58302837542241304</v>
      </c>
      <c r="BC7" s="8">
        <v>0</v>
      </c>
      <c r="BD7" s="8" t="s">
        <v>4</v>
      </c>
      <c r="BE7" s="8" t="s">
        <v>4</v>
      </c>
      <c r="BF7" s="8" t="s">
        <v>4</v>
      </c>
      <c r="BG7" s="8">
        <v>3.4914755351681999</v>
      </c>
      <c r="BH7" s="8">
        <v>1.09368768996044</v>
      </c>
      <c r="BI7" s="8">
        <v>3.3715000000000002</v>
      </c>
      <c r="BJ7" s="8">
        <v>1.1568266055045899</v>
      </c>
      <c r="BK7" s="8">
        <v>0.70093671723947804</v>
      </c>
      <c r="BL7" s="8">
        <v>1.226</v>
      </c>
      <c r="BM7" s="8">
        <v>1.0658011642156899</v>
      </c>
      <c r="BN7" s="8">
        <v>0.88918855558691801</v>
      </c>
      <c r="BO7" s="8">
        <v>0.91949999999999998</v>
      </c>
      <c r="BP7" s="8">
        <v>0.93773957055214696</v>
      </c>
      <c r="BQ7" s="8">
        <v>0.67348136612706699</v>
      </c>
      <c r="BR7" s="8">
        <v>0.91949999999999998</v>
      </c>
      <c r="BS7" s="8">
        <v>1.1322768595041299</v>
      </c>
      <c r="BT7" s="8">
        <v>0.712194992844431</v>
      </c>
      <c r="BU7" s="8">
        <v>0.91949999999999998</v>
      </c>
      <c r="BV7" s="8">
        <v>0.97742568807339403</v>
      </c>
      <c r="BW7" s="8">
        <v>0.40864647444678298</v>
      </c>
      <c r="BX7" s="8">
        <v>0.91949999999999998</v>
      </c>
      <c r="BY7">
        <v>0.68319614512471605</v>
      </c>
      <c r="BZ7">
        <v>0.34112958643757502</v>
      </c>
      <c r="CA7">
        <v>0.61299999999999999</v>
      </c>
      <c r="CB7">
        <v>0.80424103737604902</v>
      </c>
      <c r="CC7">
        <v>0.74422617598209895</v>
      </c>
      <c r="CD7" s="28">
        <v>0.61299999999999999</v>
      </c>
      <c r="CE7" s="22">
        <v>0.67401338906205699</v>
      </c>
      <c r="CF7">
        <v>0.77266037047728697</v>
      </c>
      <c r="CG7" s="28">
        <v>0.61299999999999999</v>
      </c>
    </row>
    <row r="8" spans="1:85" x14ac:dyDescent="0.2">
      <c r="A8" s="2" t="s">
        <v>7</v>
      </c>
      <c r="B8" s="2" t="s">
        <v>129</v>
      </c>
      <c r="C8" s="2" t="s">
        <v>1</v>
      </c>
      <c r="D8" s="4" t="s">
        <v>70</v>
      </c>
      <c r="E8" s="4" t="s">
        <v>227</v>
      </c>
      <c r="F8" s="8">
        <v>18043811</v>
      </c>
      <c r="G8" s="8">
        <f t="shared" si="5"/>
        <v>2706571650</v>
      </c>
      <c r="H8" s="2">
        <v>843000000</v>
      </c>
      <c r="I8" s="2">
        <f t="shared" si="6"/>
        <v>3.2106425266903913</v>
      </c>
      <c r="J8">
        <v>0.61890262411511199</v>
      </c>
      <c r="K8" s="2" t="s">
        <v>253</v>
      </c>
      <c r="L8" s="34" t="s">
        <v>253</v>
      </c>
      <c r="M8" s="8">
        <v>5133488</v>
      </c>
      <c r="N8" s="8">
        <v>3791154.3</v>
      </c>
      <c r="O8" s="8">
        <v>5513188</v>
      </c>
      <c r="P8" s="8">
        <v>0.77949999999999997</v>
      </c>
      <c r="Q8" s="38">
        <f t="shared" si="7"/>
        <v>379700</v>
      </c>
      <c r="R8" s="38">
        <f t="shared" si="8"/>
        <v>2225578</v>
      </c>
      <c r="S8" s="35">
        <f t="shared" si="4"/>
        <v>4.3329835085346741E-4</v>
      </c>
      <c r="T8" s="35">
        <f t="shared" si="9"/>
        <v>4.3329835085346741E-2</v>
      </c>
      <c r="U8" s="8">
        <v>-0.20476</v>
      </c>
      <c r="V8" s="8">
        <v>-5.0866399999999999E-3</v>
      </c>
      <c r="W8" s="8">
        <v>7.7005699999999996E-2</v>
      </c>
      <c r="X8" s="8">
        <v>-0.12460499999999999</v>
      </c>
      <c r="Y8" s="8">
        <v>-0.10356799999999999</v>
      </c>
      <c r="Z8" s="8">
        <v>-0.24679699999999999</v>
      </c>
      <c r="AA8" s="8">
        <v>-9.2945299999999995E-2</v>
      </c>
      <c r="AB8" s="8">
        <v>9.1293100000000002E-2</v>
      </c>
      <c r="AC8" s="8">
        <v>3.2233199999999997E-2</v>
      </c>
      <c r="AD8" s="8">
        <v>-2.1355200000000001E-2</v>
      </c>
      <c r="AE8" s="8">
        <v>-8.3130999999999997E-2</v>
      </c>
      <c r="AF8" s="8">
        <v>2.4453099999999998E-2</v>
      </c>
      <c r="AG8" s="8">
        <v>4.13899E-2</v>
      </c>
      <c r="AH8" s="8">
        <v>-0.108014</v>
      </c>
      <c r="AI8" s="8">
        <v>3.3993700000000002E-2</v>
      </c>
      <c r="AJ8" s="8">
        <v>6.51476E-2</v>
      </c>
      <c r="AK8" s="8">
        <v>7.2928800000000002E-2</v>
      </c>
      <c r="AL8" s="8">
        <v>-5.3450299999999999E-2</v>
      </c>
      <c r="AM8" s="8">
        <v>2.8884800000000002E-4</v>
      </c>
      <c r="AN8" s="8">
        <v>6.1241200000000003E-3</v>
      </c>
      <c r="AO8" s="8">
        <v>1.62037767584098</v>
      </c>
      <c r="AP8" s="8">
        <v>1.0603956257539999</v>
      </c>
      <c r="AQ8" s="8">
        <v>1.5572999999999999</v>
      </c>
      <c r="AR8" s="8">
        <v>1.9290114443084501</v>
      </c>
      <c r="AS8" s="8">
        <v>1.12050108420457</v>
      </c>
      <c r="AT8" s="8">
        <v>2.1802000000000001</v>
      </c>
      <c r="AU8" s="8">
        <v>1.296914557</v>
      </c>
      <c r="AV8" s="8">
        <v>1.1012646909999999</v>
      </c>
      <c r="AW8" s="8">
        <v>1.2459</v>
      </c>
      <c r="AX8" s="8">
        <v>1.11786977886978</v>
      </c>
      <c r="AY8" s="8">
        <v>1.00512663604578</v>
      </c>
      <c r="AZ8" s="8">
        <v>0.93440000000000001</v>
      </c>
      <c r="BA8" s="8">
        <v>0.38205023607176603</v>
      </c>
      <c r="BB8" s="8">
        <v>0.45958880648546102</v>
      </c>
      <c r="BC8" s="8">
        <v>0</v>
      </c>
      <c r="BD8" s="8" t="s">
        <v>4</v>
      </c>
      <c r="BE8" s="8" t="s">
        <v>4</v>
      </c>
      <c r="BF8" s="8" t="s">
        <v>4</v>
      </c>
      <c r="BG8" s="8">
        <v>2.08766232415902</v>
      </c>
      <c r="BH8" s="8">
        <v>0.88824878098834203</v>
      </c>
      <c r="BI8" s="8">
        <v>1.8688</v>
      </c>
      <c r="BJ8" s="8">
        <v>1.21213339449541</v>
      </c>
      <c r="BK8" s="8">
        <v>0.79672064734904202</v>
      </c>
      <c r="BL8" s="8">
        <v>1.2459</v>
      </c>
      <c r="BM8" s="8">
        <v>0.62846562500000003</v>
      </c>
      <c r="BN8" s="8">
        <v>0.45131849646261102</v>
      </c>
      <c r="BO8" s="8">
        <v>0.62290000000000001</v>
      </c>
      <c r="BP8" s="8">
        <v>0.66764147239263805</v>
      </c>
      <c r="BQ8" s="8">
        <v>0.51861016631173196</v>
      </c>
      <c r="BR8" s="8">
        <v>0.62290000000000001</v>
      </c>
      <c r="BS8" s="8">
        <v>0.50081171693735504</v>
      </c>
      <c r="BT8" s="8">
        <v>0.22948093949846901</v>
      </c>
      <c r="BU8" s="8">
        <v>0.3115</v>
      </c>
      <c r="BV8" s="8">
        <v>2.1743434862385298</v>
      </c>
      <c r="BW8" s="8">
        <v>1.0759745707962101</v>
      </c>
      <c r="BX8" s="8">
        <v>1.8688</v>
      </c>
      <c r="BY8">
        <v>1.3468559334845001</v>
      </c>
      <c r="BZ8">
        <v>0.71382374326263398</v>
      </c>
      <c r="CA8">
        <v>1.2459</v>
      </c>
      <c r="CB8">
        <v>1.01764950645406</v>
      </c>
      <c r="CC8">
        <v>0.80678127348516004</v>
      </c>
      <c r="CD8" s="28">
        <v>0.93440000000000001</v>
      </c>
      <c r="CE8" s="22">
        <v>0.63102013337116902</v>
      </c>
      <c r="CF8">
        <v>0.48201988164051102</v>
      </c>
      <c r="CG8" s="28">
        <v>0.62290000000000001</v>
      </c>
    </row>
    <row r="9" spans="1:85" x14ac:dyDescent="0.2">
      <c r="A9" s="2" t="s">
        <v>8</v>
      </c>
      <c r="B9" s="2" t="s">
        <v>130</v>
      </c>
      <c r="C9" s="2" t="s">
        <v>1</v>
      </c>
      <c r="D9" s="4" t="s">
        <v>71</v>
      </c>
      <c r="E9" s="4" t="s">
        <v>227</v>
      </c>
      <c r="F9" s="8">
        <v>49819740</v>
      </c>
      <c r="G9" s="8">
        <f t="shared" si="5"/>
        <v>7472961000</v>
      </c>
      <c r="H9" s="2">
        <v>818000000</v>
      </c>
      <c r="I9" s="2">
        <f t="shared" si="6"/>
        <v>9.1356491442542787</v>
      </c>
      <c r="J9">
        <v>0.62874861580076702</v>
      </c>
      <c r="K9" s="2" t="s">
        <v>254</v>
      </c>
      <c r="L9" s="2" t="s">
        <v>254</v>
      </c>
      <c r="M9" s="8">
        <v>5737582</v>
      </c>
      <c r="N9" s="8">
        <v>4800502.8</v>
      </c>
      <c r="O9" s="8">
        <v>7048798</v>
      </c>
      <c r="P9" s="8">
        <v>0.4168</v>
      </c>
      <c r="Q9" s="38">
        <f t="shared" si="7"/>
        <v>1311216</v>
      </c>
      <c r="R9" s="38">
        <f t="shared" si="8"/>
        <v>689968</v>
      </c>
      <c r="S9" s="35">
        <f t="shared" si="4"/>
        <v>1.4963069012712145E-3</v>
      </c>
      <c r="T9" s="35">
        <f t="shared" si="9"/>
        <v>0.14963069012712146</v>
      </c>
      <c r="U9" s="8">
        <v>-0.19797200000000001</v>
      </c>
      <c r="V9" s="8">
        <v>-2.8814599999999999E-2</v>
      </c>
      <c r="W9" s="8">
        <v>1.6154200000000001E-2</v>
      </c>
      <c r="X9" s="8">
        <v>6.9349700000000004E-3</v>
      </c>
      <c r="Y9" s="8">
        <v>3.5499500000000003E-2</v>
      </c>
      <c r="Z9" s="8">
        <v>0.21312900000000001</v>
      </c>
      <c r="AA9" s="8">
        <v>2.99016E-2</v>
      </c>
      <c r="AB9" s="8">
        <v>-9.1120699999999999E-3</v>
      </c>
      <c r="AC9" s="8">
        <v>-0.16567599999999999</v>
      </c>
      <c r="AD9" s="8">
        <v>0.102424</v>
      </c>
      <c r="AE9" s="8">
        <v>0.33777200000000002</v>
      </c>
      <c r="AF9" s="8">
        <v>-0.386046</v>
      </c>
      <c r="AG9" s="8">
        <v>0.13758500000000001</v>
      </c>
      <c r="AH9" s="8">
        <v>-7.0878200000000002E-2</v>
      </c>
      <c r="AI9" s="8">
        <v>6.7537700000000001E-3</v>
      </c>
      <c r="AJ9" s="8">
        <v>7.7973799999999996E-2</v>
      </c>
      <c r="AK9" s="8">
        <v>8.4838999999999998E-2</v>
      </c>
      <c r="AL9" s="8">
        <v>-0.14951800000000001</v>
      </c>
      <c r="AM9" s="8">
        <v>-3.1264300000000002E-2</v>
      </c>
      <c r="AN9" s="8">
        <v>-7.2668200000000002E-2</v>
      </c>
      <c r="AO9" s="8">
        <v>0.42392458715596298</v>
      </c>
      <c r="AP9" s="8">
        <v>0.32743642074097401</v>
      </c>
      <c r="AQ9" s="8">
        <v>0.43780000000000002</v>
      </c>
      <c r="AR9" s="8">
        <v>0.27693567931456498</v>
      </c>
      <c r="AS9" s="8">
        <v>0.227549479380592</v>
      </c>
      <c r="AT9" s="8">
        <v>0.21890000000000001</v>
      </c>
      <c r="AU9" s="8">
        <v>0.41294159000000003</v>
      </c>
      <c r="AV9" s="8">
        <v>0.38698835100000001</v>
      </c>
      <c r="AW9" s="8">
        <v>0.32840000000000003</v>
      </c>
      <c r="AX9" s="8">
        <v>0.326507678132678</v>
      </c>
      <c r="AY9" s="8">
        <v>0.30403086563905202</v>
      </c>
      <c r="AZ9" s="8">
        <v>0.21890000000000001</v>
      </c>
      <c r="BA9" s="8">
        <v>3.8433275109170301E-2</v>
      </c>
      <c r="BB9" s="8">
        <v>7.3716390600719495E-2</v>
      </c>
      <c r="BC9" s="8">
        <v>0</v>
      </c>
      <c r="BD9" s="8" t="s">
        <v>4</v>
      </c>
      <c r="BE9" s="8" t="s">
        <v>4</v>
      </c>
      <c r="BF9" s="8" t="s">
        <v>4</v>
      </c>
      <c r="BG9" s="8">
        <v>2.89720782874618</v>
      </c>
      <c r="BH9" s="8">
        <v>1.33252959297591</v>
      </c>
      <c r="BI9" s="8">
        <v>2.6271</v>
      </c>
      <c r="BJ9" s="8">
        <v>0.89578073394495406</v>
      </c>
      <c r="BK9" s="8">
        <v>0.51399817110957702</v>
      </c>
      <c r="BL9" s="8">
        <v>0.87570000000000003</v>
      </c>
      <c r="BM9" s="8">
        <v>1.1119886029411801</v>
      </c>
      <c r="BN9" s="8">
        <v>0.866105170947293</v>
      </c>
      <c r="BO9" s="8">
        <v>0.98519999999999996</v>
      </c>
      <c r="BP9" s="8">
        <v>0.62305042944785305</v>
      </c>
      <c r="BQ9" s="8">
        <v>0.47708865078603502</v>
      </c>
      <c r="BR9" s="8">
        <v>0.54730000000000001</v>
      </c>
      <c r="BS9" s="8">
        <v>0.69861235356762497</v>
      </c>
      <c r="BT9" s="8">
        <v>0.49957265517672</v>
      </c>
      <c r="BU9" s="8">
        <v>0.43780000000000002</v>
      </c>
      <c r="BV9" s="8">
        <v>3.66571290519878</v>
      </c>
      <c r="BW9" s="8">
        <v>0.81058137385834605</v>
      </c>
      <c r="BX9" s="8">
        <v>3.6122000000000001</v>
      </c>
      <c r="BY9">
        <v>0.76193015873015901</v>
      </c>
      <c r="BZ9">
        <v>0.32786760658581499</v>
      </c>
      <c r="CA9">
        <v>0.65680000000000005</v>
      </c>
      <c r="CB9">
        <v>0.62859878511769196</v>
      </c>
      <c r="CC9">
        <v>0.30246022444173298</v>
      </c>
      <c r="CD9" s="28">
        <v>0.65680000000000005</v>
      </c>
      <c r="CE9" s="22">
        <v>0.82619366266760796</v>
      </c>
      <c r="CF9">
        <v>0.47381505822358</v>
      </c>
      <c r="CG9" s="28">
        <v>0.76619999999999999</v>
      </c>
    </row>
    <row r="10" spans="1:85" x14ac:dyDescent="0.2">
      <c r="A10" s="2" t="s">
        <v>9</v>
      </c>
      <c r="B10" s="2" t="s">
        <v>131</v>
      </c>
      <c r="C10" s="4" t="s">
        <v>0</v>
      </c>
      <c r="D10" s="4" t="s">
        <v>72</v>
      </c>
      <c r="E10" s="4" t="s">
        <v>227</v>
      </c>
      <c r="F10" s="8">
        <v>42275669</v>
      </c>
      <c r="G10" s="8">
        <f t="shared" si="5"/>
        <v>6341350350</v>
      </c>
      <c r="H10" s="2">
        <v>818000000</v>
      </c>
      <c r="I10" s="2">
        <f t="shared" si="6"/>
        <v>7.7522620415647925</v>
      </c>
      <c r="J10">
        <v>0.61037753773292003</v>
      </c>
      <c r="K10" s="2" t="s">
        <v>253</v>
      </c>
      <c r="L10" s="2" t="s">
        <v>253</v>
      </c>
      <c r="M10" s="8">
        <v>5503273</v>
      </c>
      <c r="N10" s="8">
        <v>4784075.5999999996</v>
      </c>
      <c r="O10" s="8">
        <v>7013278</v>
      </c>
      <c r="P10" s="8">
        <v>0.32262999999999997</v>
      </c>
      <c r="Q10" s="38">
        <f t="shared" si="7"/>
        <v>1510005</v>
      </c>
      <c r="R10" s="38">
        <f t="shared" si="8"/>
        <v>725488</v>
      </c>
      <c r="S10" s="35">
        <f t="shared" si="4"/>
        <v>1.7231569035567292E-3</v>
      </c>
      <c r="T10" s="35">
        <f t="shared" si="9"/>
        <v>0.17231569035567293</v>
      </c>
      <c r="U10" s="8">
        <v>6.9166500000000006E-2</v>
      </c>
      <c r="V10" s="8">
        <v>-8.93983E-2</v>
      </c>
      <c r="W10" s="8">
        <v>-3.7155800000000003E-2</v>
      </c>
      <c r="X10" s="8">
        <v>-9.0551999999999994E-2</v>
      </c>
      <c r="Y10" s="8">
        <v>0.19181200000000001</v>
      </c>
      <c r="Z10" s="8">
        <v>5.3763400000000003E-2</v>
      </c>
      <c r="AA10" s="8">
        <v>-0.163964</v>
      </c>
      <c r="AB10" s="8">
        <v>0.121548</v>
      </c>
      <c r="AC10" s="8">
        <v>8.6313399999999995E-3</v>
      </c>
      <c r="AD10" s="8">
        <v>9.6000100000000005E-2</v>
      </c>
      <c r="AE10" s="8">
        <v>7.1713200000000005E-2</v>
      </c>
      <c r="AF10" s="8">
        <v>0.11833399999999999</v>
      </c>
      <c r="AG10" s="8">
        <v>-1.60294E-3</v>
      </c>
      <c r="AH10" s="8">
        <v>4.9887099999999997E-2</v>
      </c>
      <c r="AI10" s="8">
        <v>-8.8664199999999999E-2</v>
      </c>
      <c r="AJ10" s="8">
        <v>1.9650600000000001E-2</v>
      </c>
      <c r="AK10" s="8">
        <v>-6.1143999999999997E-2</v>
      </c>
      <c r="AL10" s="8">
        <v>-0.16422999999999999</v>
      </c>
      <c r="AM10" s="8">
        <v>3.1615799999999999E-2</v>
      </c>
      <c r="AN10" s="8">
        <v>3.2899499999999998E-2</v>
      </c>
      <c r="AO10" s="8">
        <v>0.47780599388379202</v>
      </c>
      <c r="AP10" s="8">
        <v>0.38804514051574301</v>
      </c>
      <c r="AQ10" s="8">
        <v>0.51600000000000001</v>
      </c>
      <c r="AR10" s="8">
        <v>0.44581554467564299</v>
      </c>
      <c r="AS10" s="8">
        <v>0.35580731645835201</v>
      </c>
      <c r="AT10" s="8">
        <v>0.38700000000000001</v>
      </c>
      <c r="AU10" s="8">
        <v>0.46068177399999999</v>
      </c>
      <c r="AV10" s="8">
        <v>0.52383622500000004</v>
      </c>
      <c r="AW10" s="8">
        <v>0.25800000000000001</v>
      </c>
      <c r="AX10" s="8">
        <v>0.17424508599508601</v>
      </c>
      <c r="AY10" s="8">
        <v>0.16340932652922599</v>
      </c>
      <c r="AZ10" s="8">
        <v>0.129</v>
      </c>
      <c r="BA10" s="8">
        <v>0.123589934762349</v>
      </c>
      <c r="BB10" s="8">
        <v>0.162788388104255</v>
      </c>
      <c r="BC10" s="8">
        <v>0</v>
      </c>
      <c r="BD10" s="8" t="s">
        <v>4</v>
      </c>
      <c r="BE10" s="8" t="s">
        <v>4</v>
      </c>
      <c r="BF10" s="8" t="s">
        <v>4</v>
      </c>
      <c r="BG10" s="8">
        <v>2.8000064220183498</v>
      </c>
      <c r="BH10" s="8">
        <v>0.96239597160964996</v>
      </c>
      <c r="BI10" s="8">
        <v>2.7088999999999999</v>
      </c>
      <c r="BJ10" s="8">
        <v>0.94549700305810402</v>
      </c>
      <c r="BK10" s="8">
        <v>0.52755315253409596</v>
      </c>
      <c r="BL10" s="8">
        <v>1.032</v>
      </c>
      <c r="BM10" s="8">
        <v>0.97047095588235299</v>
      </c>
      <c r="BN10" s="8">
        <v>0.893828946310537</v>
      </c>
      <c r="BO10" s="8">
        <v>0.64500000000000002</v>
      </c>
      <c r="BP10" s="8">
        <v>0.171103067484663</v>
      </c>
      <c r="BQ10" s="8">
        <v>0.21739479675894999</v>
      </c>
      <c r="BR10" s="8">
        <v>0.129</v>
      </c>
      <c r="BS10" s="8">
        <v>0.96589030362389805</v>
      </c>
      <c r="BT10" s="8">
        <v>0.68779053484157004</v>
      </c>
      <c r="BU10" s="8">
        <v>0.77400000000000002</v>
      </c>
      <c r="BV10" s="8">
        <v>4.1267952293577999</v>
      </c>
      <c r="BW10" s="8">
        <v>1.0054052069675901</v>
      </c>
      <c r="BX10" s="8">
        <v>3.9988000000000001</v>
      </c>
      <c r="BY10">
        <v>1.49303106575964</v>
      </c>
      <c r="BZ10">
        <v>0.568024060620827</v>
      </c>
      <c r="CA10">
        <v>1.5479000000000001</v>
      </c>
      <c r="CB10">
        <v>1.39412952308857</v>
      </c>
      <c r="CC10">
        <v>0.51872903523069103</v>
      </c>
      <c r="CD10" s="28">
        <v>1.4189000000000001</v>
      </c>
      <c r="CE10" s="22">
        <v>0.75645186339804404</v>
      </c>
      <c r="CF10">
        <v>0.52346649573197201</v>
      </c>
      <c r="CG10" s="28">
        <v>0.64500000000000002</v>
      </c>
    </row>
    <row r="11" spans="1:85" x14ac:dyDescent="0.2">
      <c r="A11" s="2" t="s">
        <v>10</v>
      </c>
      <c r="B11" s="2" t="s">
        <v>132</v>
      </c>
      <c r="C11" s="4" t="s">
        <v>0</v>
      </c>
      <c r="D11" s="4" t="s">
        <v>73</v>
      </c>
      <c r="E11" s="4" t="s">
        <v>227</v>
      </c>
      <c r="F11" s="8">
        <v>45329309</v>
      </c>
      <c r="G11" s="8">
        <f t="shared" si="5"/>
        <v>6799396350</v>
      </c>
      <c r="H11" s="2">
        <v>818000000</v>
      </c>
      <c r="I11" s="2">
        <f t="shared" si="6"/>
        <v>8.312220476772616</v>
      </c>
      <c r="J11">
        <v>0.62959079882879998</v>
      </c>
      <c r="K11" s="2" t="s">
        <v>253</v>
      </c>
      <c r="L11" s="2" t="s">
        <v>253</v>
      </c>
      <c r="M11" s="8">
        <v>5545353</v>
      </c>
      <c r="N11" s="8">
        <v>4851990.0999999996</v>
      </c>
      <c r="O11" s="8">
        <v>7120576</v>
      </c>
      <c r="P11" s="8">
        <v>0.30564000000000002</v>
      </c>
      <c r="Q11" s="38">
        <f t="shared" si="7"/>
        <v>1575223</v>
      </c>
      <c r="R11" s="38">
        <f t="shared" si="8"/>
        <v>618190</v>
      </c>
      <c r="S11" s="35">
        <f t="shared" si="4"/>
        <v>1.7975810590636068E-3</v>
      </c>
      <c r="T11" s="35">
        <f t="shared" si="9"/>
        <v>0.17975810590636068</v>
      </c>
      <c r="U11" s="8">
        <v>8.7009799999999998E-2</v>
      </c>
      <c r="V11" s="8">
        <v>-2.78371E-2</v>
      </c>
      <c r="W11" s="8">
        <v>-9.3691699999999996E-3</v>
      </c>
      <c r="X11" s="8">
        <v>-8.24159E-2</v>
      </c>
      <c r="Y11" s="8">
        <v>0.106597</v>
      </c>
      <c r="Z11" s="8">
        <v>4.7077399999999998E-2</v>
      </c>
      <c r="AA11" s="8">
        <v>-9.8899399999999998E-2</v>
      </c>
      <c r="AB11" s="8">
        <v>0.17404700000000001</v>
      </c>
      <c r="AC11" s="8">
        <v>-3.0734600000000001E-2</v>
      </c>
      <c r="AD11" s="8">
        <v>6.5562700000000003E-3</v>
      </c>
      <c r="AE11" s="8">
        <v>0.16259999999999999</v>
      </c>
      <c r="AF11" s="8">
        <v>0.10724</v>
      </c>
      <c r="AG11" s="8">
        <v>-0.172375</v>
      </c>
      <c r="AH11" s="8">
        <v>-6.8408800000000006E-2</v>
      </c>
      <c r="AI11" s="8">
        <v>2.96759E-3</v>
      </c>
      <c r="AJ11" s="8">
        <v>0.18819900000000001</v>
      </c>
      <c r="AK11" s="8">
        <v>-0.222973</v>
      </c>
      <c r="AL11" s="8">
        <v>-5.2449099999999999E-2</v>
      </c>
      <c r="AM11" s="8">
        <v>-2.0922699999999999E-2</v>
      </c>
      <c r="AN11" s="8">
        <v>1.3483999999999999E-2</v>
      </c>
      <c r="AO11" s="8">
        <v>0.66529486238532098</v>
      </c>
      <c r="AP11" s="8">
        <v>0.35217699429432597</v>
      </c>
      <c r="AQ11" s="8">
        <v>0.7218</v>
      </c>
      <c r="AR11" s="8">
        <v>0.55836762545899599</v>
      </c>
      <c r="AS11" s="8">
        <v>0.45750231182587198</v>
      </c>
      <c r="AT11" s="8">
        <v>0.48120000000000002</v>
      </c>
      <c r="AU11" s="8">
        <v>0.56390905199999997</v>
      </c>
      <c r="AV11" s="8">
        <v>0.45402862799999999</v>
      </c>
      <c r="AW11" s="8">
        <v>0.60150000000000003</v>
      </c>
      <c r="AX11" s="8">
        <v>0.22582113022113001</v>
      </c>
      <c r="AY11" s="8">
        <v>0.31901566139388698</v>
      </c>
      <c r="AZ11" s="8">
        <v>0.1203</v>
      </c>
      <c r="BA11" s="8">
        <v>0.179315094339623</v>
      </c>
      <c r="BB11" s="8">
        <v>6.0714801123545603E-2</v>
      </c>
      <c r="BC11" s="8">
        <v>0.1203</v>
      </c>
      <c r="BD11" s="8">
        <v>2.5373449131513601E-3</v>
      </c>
      <c r="BE11" s="8">
        <v>1.7291325902926299E-2</v>
      </c>
      <c r="BF11" s="8">
        <v>0</v>
      </c>
      <c r="BG11" s="8">
        <v>2.21604281345566</v>
      </c>
      <c r="BH11" s="8">
        <v>0.867703761347139</v>
      </c>
      <c r="BI11" s="8">
        <v>2.0451999999999999</v>
      </c>
      <c r="BJ11" s="8">
        <v>0.70687227662178698</v>
      </c>
      <c r="BK11" s="8">
        <v>0.50415994548074405</v>
      </c>
      <c r="BL11" s="8">
        <v>0.7218</v>
      </c>
      <c r="BM11" s="8">
        <v>0.99789448529411795</v>
      </c>
      <c r="BN11" s="8">
        <v>0.74825153548101997</v>
      </c>
      <c r="BO11" s="8">
        <v>0.96240000000000003</v>
      </c>
      <c r="BP11" s="8">
        <v>0.14384337423312901</v>
      </c>
      <c r="BQ11" s="8">
        <v>0.294199446452723</v>
      </c>
      <c r="BR11" s="8">
        <v>0</v>
      </c>
      <c r="BS11" s="8">
        <v>0.80788937728937704</v>
      </c>
      <c r="BT11" s="8">
        <v>0.40715049892459998</v>
      </c>
      <c r="BU11" s="8">
        <v>0.7218</v>
      </c>
      <c r="BV11" s="8">
        <v>2.9765562844880402</v>
      </c>
      <c r="BW11" s="8">
        <v>0.692482310833889</v>
      </c>
      <c r="BX11" s="8">
        <v>3.0076000000000001</v>
      </c>
      <c r="BY11">
        <v>1.0743792139077899</v>
      </c>
      <c r="BZ11">
        <v>0.50492598061391902</v>
      </c>
      <c r="CA11">
        <v>1.2030000000000001</v>
      </c>
      <c r="CB11">
        <v>1.14408303030303</v>
      </c>
      <c r="CC11">
        <v>0.49261795525609597</v>
      </c>
      <c r="CD11" s="28">
        <v>1.2030000000000001</v>
      </c>
      <c r="CE11" s="22">
        <v>0.73828510065211195</v>
      </c>
      <c r="CF11">
        <v>0.39176788630457499</v>
      </c>
      <c r="CG11" s="28">
        <v>0.7218</v>
      </c>
    </row>
    <row r="12" spans="1:85" x14ac:dyDescent="0.2">
      <c r="A12" s="2" t="s">
        <v>11</v>
      </c>
      <c r="B12" s="2" t="s">
        <v>133</v>
      </c>
      <c r="C12" s="2" t="s">
        <v>2</v>
      </c>
      <c r="D12" s="4" t="s">
        <v>74</v>
      </c>
      <c r="E12" s="4" t="s">
        <v>227</v>
      </c>
      <c r="F12" s="8">
        <v>39676228</v>
      </c>
      <c r="G12" s="8">
        <f t="shared" si="5"/>
        <v>5951434200</v>
      </c>
      <c r="H12" s="2">
        <v>818000000</v>
      </c>
      <c r="I12" s="2">
        <f t="shared" si="6"/>
        <v>7.2755919315403421</v>
      </c>
      <c r="J12">
        <v>0.60720109212478202</v>
      </c>
      <c r="K12" s="2" t="s">
        <v>253</v>
      </c>
      <c r="L12" s="2" t="s">
        <v>253</v>
      </c>
      <c r="M12" s="8">
        <v>5625099</v>
      </c>
      <c r="N12" s="8">
        <v>4874674.9000000004</v>
      </c>
      <c r="O12" s="8">
        <v>7157330</v>
      </c>
      <c r="P12" s="8">
        <v>0.32874999999999999</v>
      </c>
      <c r="Q12" s="38">
        <f t="shared" si="7"/>
        <v>1532231</v>
      </c>
      <c r="R12" s="38">
        <f t="shared" si="8"/>
        <v>581436</v>
      </c>
      <c r="S12" s="35">
        <f t="shared" si="4"/>
        <v>1.7485203197960477E-3</v>
      </c>
      <c r="T12" s="35">
        <f t="shared" si="9"/>
        <v>0.17485203197960478</v>
      </c>
      <c r="U12" s="8">
        <v>8.7705699999999998E-2</v>
      </c>
      <c r="V12" s="8">
        <v>0.12523400000000001</v>
      </c>
      <c r="W12" s="8">
        <v>6.8614499999999995E-2</v>
      </c>
      <c r="X12" s="8">
        <v>0.117857</v>
      </c>
      <c r="Y12" s="8">
        <v>-0.25947799999999999</v>
      </c>
      <c r="Z12" s="8">
        <v>6.5712800000000002E-2</v>
      </c>
      <c r="AA12" s="8">
        <v>-8.7982900000000003E-2</v>
      </c>
      <c r="AB12" s="8">
        <v>-3.8014100000000002E-2</v>
      </c>
      <c r="AC12" s="8">
        <v>4.5511700000000002E-2</v>
      </c>
      <c r="AD12" s="8">
        <v>-0.1124</v>
      </c>
      <c r="AE12" s="8">
        <v>-0.11379</v>
      </c>
      <c r="AF12" s="8">
        <v>-0.15903200000000001</v>
      </c>
      <c r="AG12" s="8">
        <v>3.7066799999999997E-2</v>
      </c>
      <c r="AH12" s="8">
        <v>8.4128800000000004E-2</v>
      </c>
      <c r="AI12" s="8">
        <v>-3.7387700000000003E-2</v>
      </c>
      <c r="AJ12" s="8">
        <v>-6.9414600000000007E-2</v>
      </c>
      <c r="AK12" s="8">
        <v>3.4123000000000001E-2</v>
      </c>
      <c r="AL12" s="8">
        <v>-5.5249199999999998E-2</v>
      </c>
      <c r="AM12" s="8">
        <v>1.27048E-2</v>
      </c>
      <c r="AN12" s="8">
        <v>-6.4560199999999998E-2</v>
      </c>
      <c r="AO12" s="8">
        <v>1.9229803669724801</v>
      </c>
      <c r="AP12" s="8">
        <v>1.0305480965734499</v>
      </c>
      <c r="AQ12" s="8">
        <v>2.3365999999999998</v>
      </c>
      <c r="AR12" s="8">
        <v>1.73136144430845</v>
      </c>
      <c r="AS12" s="8">
        <v>1.04676383513515</v>
      </c>
      <c r="AT12" s="8">
        <v>1.9241999999999999</v>
      </c>
      <c r="AU12" s="8">
        <v>1.286946116</v>
      </c>
      <c r="AV12" s="8">
        <v>0.82452627099999998</v>
      </c>
      <c r="AW12" s="8">
        <v>1.3745000000000001</v>
      </c>
      <c r="AX12" s="8">
        <v>1.0324475429975399</v>
      </c>
      <c r="AY12" s="8">
        <v>0.78703405349741995</v>
      </c>
      <c r="AZ12" s="8">
        <v>0.82469999999999999</v>
      </c>
      <c r="BA12" s="8">
        <v>0.29093460207612498</v>
      </c>
      <c r="BB12" s="8">
        <v>0.237452000519215</v>
      </c>
      <c r="BC12" s="8">
        <v>0.27489999999999998</v>
      </c>
      <c r="BD12" s="8" t="s">
        <v>4</v>
      </c>
      <c r="BE12" s="8" t="s">
        <v>4</v>
      </c>
      <c r="BF12" s="8" t="s">
        <v>4</v>
      </c>
      <c r="BG12" s="8">
        <v>3.2292653211009199</v>
      </c>
      <c r="BH12" s="8">
        <v>0.73451029585338701</v>
      </c>
      <c r="BI12" s="8">
        <v>3.1613000000000002</v>
      </c>
      <c r="BJ12" s="8">
        <v>1.28232311926606</v>
      </c>
      <c r="BK12" s="8">
        <v>0.86858780526236101</v>
      </c>
      <c r="BL12" s="8">
        <v>1.3745000000000001</v>
      </c>
      <c r="BM12" s="8">
        <v>1.3986270833333301</v>
      </c>
      <c r="BN12" s="8">
        <v>1.0179356020566099</v>
      </c>
      <c r="BO12" s="8">
        <v>1.5119</v>
      </c>
      <c r="BP12" s="8">
        <v>0.32109374233128801</v>
      </c>
      <c r="BQ12" s="8">
        <v>0.39143224973983098</v>
      </c>
      <c r="BR12" s="8">
        <v>0.13739999999999999</v>
      </c>
      <c r="BS12" s="8">
        <v>0.59217305045871604</v>
      </c>
      <c r="BT12" s="8">
        <v>0.48162598858236499</v>
      </c>
      <c r="BU12" s="8">
        <v>0.4123</v>
      </c>
      <c r="BV12" s="8">
        <v>2.3887856880733902</v>
      </c>
      <c r="BW12" s="8">
        <v>0.91588112828776702</v>
      </c>
      <c r="BX12" s="8">
        <v>2.0617000000000001</v>
      </c>
      <c r="BY12">
        <v>1.3958661375661401</v>
      </c>
      <c r="BZ12">
        <v>0.606957780848843</v>
      </c>
      <c r="CA12">
        <v>1.3745000000000001</v>
      </c>
      <c r="CB12">
        <v>2.1354587433762302</v>
      </c>
      <c r="CC12">
        <v>0.51461447685527195</v>
      </c>
      <c r="CD12" s="28">
        <v>2.1991000000000001</v>
      </c>
      <c r="CE12" s="22">
        <v>0.80021324737886101</v>
      </c>
      <c r="CF12">
        <v>0.43547507396094198</v>
      </c>
      <c r="CG12" s="28">
        <v>0.82469999999999999</v>
      </c>
    </row>
    <row r="13" spans="1:85" x14ac:dyDescent="0.2">
      <c r="A13" s="2" t="s">
        <v>12</v>
      </c>
      <c r="B13" s="2" t="s">
        <v>134</v>
      </c>
      <c r="C13" s="2" t="s">
        <v>2</v>
      </c>
      <c r="D13" s="4" t="s">
        <v>75</v>
      </c>
      <c r="E13" s="4" t="s">
        <v>227</v>
      </c>
      <c r="F13" s="8">
        <v>30189241</v>
      </c>
      <c r="G13" s="8">
        <f t="shared" si="5"/>
        <v>4528386150</v>
      </c>
      <c r="H13" s="2">
        <v>818000000</v>
      </c>
      <c r="I13" s="2">
        <f t="shared" si="6"/>
        <v>5.535924388753056</v>
      </c>
      <c r="J13">
        <v>0.62498104043727298</v>
      </c>
      <c r="K13" s="2" t="s">
        <v>253</v>
      </c>
      <c r="L13" s="2" t="s">
        <v>253</v>
      </c>
      <c r="M13" s="8">
        <v>5750222</v>
      </c>
      <c r="N13" s="8">
        <v>4569052.2</v>
      </c>
      <c r="O13" s="8">
        <v>6683876</v>
      </c>
      <c r="P13" s="8">
        <v>0.55852000000000002</v>
      </c>
      <c r="Q13" s="38">
        <f t="shared" si="7"/>
        <v>933654</v>
      </c>
      <c r="R13" s="38">
        <f t="shared" si="8"/>
        <v>1054890</v>
      </c>
      <c r="S13" s="35">
        <f t="shared" si="4"/>
        <v>1.0654483499282152E-3</v>
      </c>
      <c r="T13" s="35">
        <f t="shared" si="9"/>
        <v>0.10654483499282152</v>
      </c>
      <c r="U13" s="8">
        <v>6.5484200000000006E-2</v>
      </c>
      <c r="V13" s="8">
        <v>0.14940000000000001</v>
      </c>
      <c r="W13" s="8">
        <v>7.55267E-3</v>
      </c>
      <c r="X13" s="8">
        <v>-0.14272099999999999</v>
      </c>
      <c r="Y13" s="8">
        <v>0.27122200000000002</v>
      </c>
      <c r="Z13" s="8">
        <v>-1.7859E-2</v>
      </c>
      <c r="AA13" s="8">
        <v>0.15117900000000001</v>
      </c>
      <c r="AB13" s="8">
        <v>0.19878299999999999</v>
      </c>
      <c r="AC13" s="8">
        <v>0.24164099999999999</v>
      </c>
      <c r="AD13" s="8">
        <v>-2.34247E-2</v>
      </c>
      <c r="AE13" s="8">
        <v>-9.1012300000000004E-2</v>
      </c>
      <c r="AF13" s="8">
        <v>-0.171177</v>
      </c>
      <c r="AG13" s="8">
        <v>2.0976399999999999E-2</v>
      </c>
      <c r="AH13" s="8">
        <v>7.1115300000000006E-2</v>
      </c>
      <c r="AI13" s="8">
        <v>1.91395E-2</v>
      </c>
      <c r="AJ13" s="8">
        <v>2.288E-4</v>
      </c>
      <c r="AK13" s="8">
        <v>6.8139000000000005E-2</v>
      </c>
      <c r="AL13" s="8">
        <v>-1.12982E-2</v>
      </c>
      <c r="AM13" s="8">
        <v>6.9678400000000001E-2</v>
      </c>
      <c r="AN13" s="8">
        <v>3.5311600000000002E-3</v>
      </c>
      <c r="AO13" s="8">
        <v>1.15928391437309</v>
      </c>
      <c r="AP13" s="8">
        <v>0.72838596875415995</v>
      </c>
      <c r="AQ13" s="8">
        <v>1.2645</v>
      </c>
      <c r="AR13" s="8">
        <v>1.34981211750306</v>
      </c>
      <c r="AS13" s="8">
        <v>0.87852388250119196</v>
      </c>
      <c r="AT13" s="8">
        <v>1.2645</v>
      </c>
      <c r="AU13" s="8">
        <v>1.0474850149999999</v>
      </c>
      <c r="AV13" s="8">
        <v>0.84000944700000002</v>
      </c>
      <c r="AW13" s="8">
        <v>0.9032</v>
      </c>
      <c r="AX13" s="8">
        <v>0.77980558968058999</v>
      </c>
      <c r="AY13" s="8">
        <v>0.63835062076673199</v>
      </c>
      <c r="AZ13" s="8">
        <v>0.72260000000000002</v>
      </c>
      <c r="BA13" s="8">
        <v>0.40324522968197901</v>
      </c>
      <c r="BB13" s="8">
        <v>0.491696998202027</v>
      </c>
      <c r="BC13" s="8">
        <v>0.18060000000000001</v>
      </c>
      <c r="BD13" s="8" t="s">
        <v>4</v>
      </c>
      <c r="BE13" s="8" t="s">
        <v>4</v>
      </c>
      <c r="BF13" s="8" t="s">
        <v>4</v>
      </c>
      <c r="BG13" s="8">
        <v>1.48510232415902</v>
      </c>
      <c r="BH13" s="8">
        <v>0.62020227219845603</v>
      </c>
      <c r="BI13" s="8">
        <v>1.2645</v>
      </c>
      <c r="BJ13" s="8">
        <v>0.71548685015290503</v>
      </c>
      <c r="BK13" s="8">
        <v>0.33966904836283701</v>
      </c>
      <c r="BL13" s="8">
        <v>0.72260000000000002</v>
      </c>
      <c r="BM13" s="8">
        <v>0.84241954656862705</v>
      </c>
      <c r="BN13" s="8">
        <v>0.66373523179002103</v>
      </c>
      <c r="BO13" s="8">
        <v>0.9032</v>
      </c>
      <c r="BP13" s="8">
        <v>0.15647582822085901</v>
      </c>
      <c r="BQ13" s="8">
        <v>0.18695635110286901</v>
      </c>
      <c r="BR13" s="8">
        <v>0</v>
      </c>
      <c r="BS13" s="8">
        <v>0.57804369942196498</v>
      </c>
      <c r="BT13" s="8">
        <v>0.34198071252766299</v>
      </c>
      <c r="BU13" s="8">
        <v>0.54190000000000005</v>
      </c>
      <c r="BV13" s="8">
        <v>3.23677359068627</v>
      </c>
      <c r="BW13" s="8">
        <v>0.75594785972092804</v>
      </c>
      <c r="BX13" s="8">
        <v>3.2515000000000001</v>
      </c>
      <c r="BY13">
        <v>1.00555287878788</v>
      </c>
      <c r="BZ13">
        <v>0.57378191374476695</v>
      </c>
      <c r="CA13">
        <v>0.9032</v>
      </c>
      <c r="CB13">
        <v>0.84969136363636399</v>
      </c>
      <c r="CC13">
        <v>0.605803910818977</v>
      </c>
      <c r="CD13" s="28">
        <v>0.72260000000000002</v>
      </c>
      <c r="CE13" s="22">
        <v>0.86288306280875104</v>
      </c>
      <c r="CF13">
        <v>0.45611443798093099</v>
      </c>
      <c r="CG13" s="28">
        <v>0.9032</v>
      </c>
    </row>
    <row r="14" spans="1:85" x14ac:dyDescent="0.2">
      <c r="A14" s="2" t="s">
        <v>13</v>
      </c>
      <c r="B14" s="2" t="s">
        <v>135</v>
      </c>
      <c r="C14" s="2" t="s">
        <v>0</v>
      </c>
      <c r="D14" s="4" t="s">
        <v>76</v>
      </c>
      <c r="E14" s="4" t="s">
        <v>227</v>
      </c>
      <c r="F14" s="8">
        <v>32004095</v>
      </c>
      <c r="G14" s="8">
        <f t="shared" si="5"/>
        <v>4800614250</v>
      </c>
      <c r="H14" s="2">
        <v>818000000</v>
      </c>
      <c r="I14" s="2">
        <f t="shared" si="6"/>
        <v>5.8687215770171148</v>
      </c>
      <c r="J14">
        <v>0.61520955283062995</v>
      </c>
      <c r="K14" s="2" t="s">
        <v>254</v>
      </c>
      <c r="L14" s="2" t="s">
        <v>254</v>
      </c>
      <c r="M14" s="8">
        <v>6170824</v>
      </c>
      <c r="N14" s="8">
        <v>4485224</v>
      </c>
      <c r="O14" s="8">
        <v>6568921</v>
      </c>
      <c r="P14" s="8">
        <v>0.80894999999999995</v>
      </c>
      <c r="Q14" s="38">
        <f t="shared" si="7"/>
        <v>398097</v>
      </c>
      <c r="R14" s="38">
        <f t="shared" si="8"/>
        <v>1169845</v>
      </c>
      <c r="S14" s="35">
        <f t="shared" si="4"/>
        <v>4.542922664727754E-4</v>
      </c>
      <c r="T14" s="35">
        <f t="shared" si="9"/>
        <v>4.542922664727754E-2</v>
      </c>
      <c r="U14" s="8">
        <v>-2.8521299999999999E-2</v>
      </c>
      <c r="V14" s="8">
        <v>2.88846E-2</v>
      </c>
      <c r="W14" s="8">
        <v>6.1094599999999999E-2</v>
      </c>
      <c r="X14" s="8">
        <v>0.16966300000000001</v>
      </c>
      <c r="Y14" s="8">
        <v>8.4216699999999992E-3</v>
      </c>
      <c r="Z14" s="8">
        <v>3.4885399999999997E-2</v>
      </c>
      <c r="AA14" s="8">
        <v>5.25657E-2</v>
      </c>
      <c r="AB14" s="8">
        <v>0.115575</v>
      </c>
      <c r="AC14" s="8">
        <v>-0.39869700000000002</v>
      </c>
      <c r="AD14" s="8">
        <v>-0.14721400000000001</v>
      </c>
      <c r="AE14" s="8">
        <v>-0.23669899999999999</v>
      </c>
      <c r="AF14" s="8">
        <v>-7.0199600000000001E-2</v>
      </c>
      <c r="AG14" s="8">
        <v>-0.21878900000000001</v>
      </c>
      <c r="AH14" s="8">
        <v>0.17293900000000001</v>
      </c>
      <c r="AI14" s="8">
        <v>2.63171E-2</v>
      </c>
      <c r="AJ14" s="8">
        <v>0.36488599999999999</v>
      </c>
      <c r="AK14" s="8">
        <v>-8.2533999999999996E-2</v>
      </c>
      <c r="AL14" s="8">
        <v>5.4389800000000002E-2</v>
      </c>
      <c r="AM14" s="8">
        <v>0.17272699999999999</v>
      </c>
      <c r="AN14" s="8">
        <v>-6.6253599999999996E-2</v>
      </c>
      <c r="AO14" s="8">
        <v>2.2426451987767599</v>
      </c>
      <c r="AP14" s="8">
        <v>1.43679737125326</v>
      </c>
      <c r="AQ14" s="8">
        <v>2.5558999999999998</v>
      </c>
      <c r="AR14" s="8">
        <v>2.4947073439412502</v>
      </c>
      <c r="AS14" s="8">
        <v>1.5873098577859801</v>
      </c>
      <c r="AT14" s="8">
        <v>2.5558999999999998</v>
      </c>
      <c r="AU14" s="8">
        <v>1.6849762690000001</v>
      </c>
      <c r="AV14" s="8">
        <v>1.126292691</v>
      </c>
      <c r="AW14" s="8">
        <v>1.8743000000000001</v>
      </c>
      <c r="AX14" s="8">
        <v>0.87877751842751795</v>
      </c>
      <c r="AY14" s="8">
        <v>0.72320947600361396</v>
      </c>
      <c r="AZ14" s="8">
        <v>0.68159999999999998</v>
      </c>
      <c r="BA14" s="8">
        <v>0.31000674157303398</v>
      </c>
      <c r="BB14" s="8">
        <v>0.39065746954488101</v>
      </c>
      <c r="BC14" s="8">
        <v>0.1704</v>
      </c>
      <c r="BD14" s="8" t="s">
        <v>4</v>
      </c>
      <c r="BE14" s="8" t="s">
        <v>4</v>
      </c>
      <c r="BF14" s="8" t="s">
        <v>4</v>
      </c>
      <c r="BG14" s="8">
        <v>1.80264862385321</v>
      </c>
      <c r="BH14" s="8">
        <v>0.83967284987248203</v>
      </c>
      <c r="BI14" s="8">
        <v>1.5336000000000001</v>
      </c>
      <c r="BJ14" s="8">
        <v>0.99526982864137103</v>
      </c>
      <c r="BK14" s="8">
        <v>0.59745665472047504</v>
      </c>
      <c r="BL14" s="8">
        <v>1.1928000000000001</v>
      </c>
      <c r="BM14" s="8">
        <v>0.81428670343137299</v>
      </c>
      <c r="BN14" s="8">
        <v>0.80616738778710995</v>
      </c>
      <c r="BO14" s="8">
        <v>0.51119999999999999</v>
      </c>
      <c r="BP14" s="8">
        <v>0.182444253226798</v>
      </c>
      <c r="BQ14" s="8">
        <v>0.19824701976291001</v>
      </c>
      <c r="BR14" s="8">
        <v>0.1704</v>
      </c>
      <c r="BS14" s="8">
        <v>0.57578308351177698</v>
      </c>
      <c r="BT14" s="8">
        <v>0.334613071282997</v>
      </c>
      <c r="BU14" s="8">
        <v>0.51119999999999999</v>
      </c>
      <c r="BV14" s="8">
        <v>3.5360866666666699</v>
      </c>
      <c r="BW14" s="8">
        <v>1.1875701455052301</v>
      </c>
      <c r="BX14" s="8">
        <v>3.5783</v>
      </c>
      <c r="BY14">
        <v>1.1601880574451999</v>
      </c>
      <c r="BZ14">
        <v>0.68594494621434099</v>
      </c>
      <c r="CA14">
        <v>1.1928000000000001</v>
      </c>
      <c r="CB14">
        <v>2.00049485238456</v>
      </c>
      <c r="CC14">
        <v>1.1293111719314699</v>
      </c>
      <c r="CD14" s="28">
        <v>2.0447000000000002</v>
      </c>
      <c r="CE14" s="22">
        <v>0.62852757648385704</v>
      </c>
      <c r="CF14">
        <v>0.44941888542632502</v>
      </c>
      <c r="CG14" s="28">
        <v>0.51119999999999999</v>
      </c>
    </row>
    <row r="15" spans="1:85" x14ac:dyDescent="0.2">
      <c r="A15" s="2" t="s">
        <v>14</v>
      </c>
      <c r="B15" s="2" t="s">
        <v>136</v>
      </c>
      <c r="C15" s="2" t="s">
        <v>0</v>
      </c>
      <c r="D15" s="4" t="s">
        <v>77</v>
      </c>
      <c r="E15" s="4" t="s">
        <v>227</v>
      </c>
      <c r="F15" s="8">
        <v>33836643</v>
      </c>
      <c r="G15" s="8">
        <f t="shared" si="5"/>
        <v>5075496450</v>
      </c>
      <c r="H15" s="2">
        <v>818000000</v>
      </c>
      <c r="I15" s="2">
        <f t="shared" si="6"/>
        <v>6.2047633863080689</v>
      </c>
      <c r="J15">
        <v>0.62775686632869898</v>
      </c>
      <c r="K15" s="2" t="s">
        <v>253</v>
      </c>
      <c r="L15" s="2" t="s">
        <v>253</v>
      </c>
      <c r="M15" s="8">
        <v>5603876</v>
      </c>
      <c r="N15" s="8">
        <v>4619837.9000000004</v>
      </c>
      <c r="O15" s="8">
        <v>6764174</v>
      </c>
      <c r="P15" s="8">
        <v>0.45889999999999997</v>
      </c>
      <c r="Q15" s="38">
        <f t="shared" si="7"/>
        <v>1160298</v>
      </c>
      <c r="R15" s="38">
        <f t="shared" si="8"/>
        <v>974592</v>
      </c>
      <c r="S15" s="35">
        <f t="shared" si="4"/>
        <v>1.3240853565935648E-3</v>
      </c>
      <c r="T15" s="35">
        <f t="shared" si="9"/>
        <v>0.13240853565935648</v>
      </c>
      <c r="U15" s="8">
        <v>3.2092700000000002E-2</v>
      </c>
      <c r="V15" s="8">
        <v>-0.14176800000000001</v>
      </c>
      <c r="W15" s="8">
        <v>-0.23385300000000001</v>
      </c>
      <c r="X15" s="8">
        <v>-7.8100299999999998E-2</v>
      </c>
      <c r="Y15" s="8">
        <v>-2.2766499999999999E-2</v>
      </c>
      <c r="Z15" s="8">
        <v>2.26915E-2</v>
      </c>
      <c r="AA15" s="8">
        <v>0.136875</v>
      </c>
      <c r="AB15" s="8">
        <v>-1.2456500000000001E-2</v>
      </c>
      <c r="AC15" s="8">
        <v>-5.4485100000000002E-2</v>
      </c>
      <c r="AD15" s="8">
        <v>-3.6501800000000001E-2</v>
      </c>
      <c r="AE15" s="8">
        <v>-0.25236500000000001</v>
      </c>
      <c r="AF15" s="8">
        <v>-0.159439</v>
      </c>
      <c r="AG15" s="8">
        <v>0.102587</v>
      </c>
      <c r="AH15" s="8">
        <v>-2.7066E-2</v>
      </c>
      <c r="AI15" s="8">
        <v>-4.9438200000000002E-2</v>
      </c>
      <c r="AJ15" s="8">
        <v>-0.13308700000000001</v>
      </c>
      <c r="AK15" s="8">
        <v>5.6840199999999997E-3</v>
      </c>
      <c r="AL15" s="8">
        <v>-7.0825700000000005E-2</v>
      </c>
      <c r="AM15" s="8">
        <v>-4.0261999999999999E-2</v>
      </c>
      <c r="AN15" s="8">
        <v>-4.3878800000000003E-2</v>
      </c>
      <c r="AO15" s="8">
        <v>2.2109941896024501</v>
      </c>
      <c r="AP15" s="8">
        <v>1.05961657781467</v>
      </c>
      <c r="AQ15" s="8">
        <v>2.0952000000000002</v>
      </c>
      <c r="AR15" s="8">
        <v>1.7835867197062401</v>
      </c>
      <c r="AS15" s="8">
        <v>1.08350832670953</v>
      </c>
      <c r="AT15" s="8">
        <v>1.7727999999999999</v>
      </c>
      <c r="AU15" s="8">
        <v>1.6621395720000001</v>
      </c>
      <c r="AV15" s="8">
        <v>1.1449082639999999</v>
      </c>
      <c r="AW15" s="8">
        <v>1.6116999999999999</v>
      </c>
      <c r="AX15" s="8">
        <v>0.99571142506142496</v>
      </c>
      <c r="AY15" s="8">
        <v>0.75189672729926904</v>
      </c>
      <c r="AZ15" s="8">
        <v>1.1282000000000001</v>
      </c>
      <c r="BA15" s="8">
        <v>0.61608702422145301</v>
      </c>
      <c r="BB15" s="8">
        <v>0.71817698493080195</v>
      </c>
      <c r="BC15" s="8">
        <v>0.32229999999999998</v>
      </c>
      <c r="BD15" s="8" t="s">
        <v>4</v>
      </c>
      <c r="BE15" s="8" t="s">
        <v>4</v>
      </c>
      <c r="BF15" s="8" t="s">
        <v>4</v>
      </c>
      <c r="BG15" s="8">
        <v>2.38891186544343</v>
      </c>
      <c r="BH15" s="8">
        <v>0.96314863406611995</v>
      </c>
      <c r="BI15" s="8">
        <v>2.2563</v>
      </c>
      <c r="BJ15" s="8">
        <v>0.92103824969400205</v>
      </c>
      <c r="BK15" s="8">
        <v>0.61238656379335399</v>
      </c>
      <c r="BL15" s="8">
        <v>0.96699999999999997</v>
      </c>
      <c r="BM15" s="8">
        <v>1.0160837622548999</v>
      </c>
      <c r="BN15" s="8">
        <v>0.75363541991024197</v>
      </c>
      <c r="BO15" s="8">
        <v>0.96699999999999997</v>
      </c>
      <c r="BP15" s="8">
        <v>0.25005613496932499</v>
      </c>
      <c r="BQ15" s="8">
        <v>0.27109497785613001</v>
      </c>
      <c r="BR15" s="8">
        <v>0.16120000000000001</v>
      </c>
      <c r="BS15" s="8">
        <v>0.53057732300884997</v>
      </c>
      <c r="BT15" s="8">
        <v>0.32271936093034898</v>
      </c>
      <c r="BU15" s="8">
        <v>0.64470000000000005</v>
      </c>
      <c r="BV15" s="8">
        <v>1.9866397553516799</v>
      </c>
      <c r="BW15" s="8">
        <v>1.3012738808365101</v>
      </c>
      <c r="BX15" s="8">
        <v>1.4504999999999999</v>
      </c>
      <c r="BY15">
        <v>1.68832161339422</v>
      </c>
      <c r="BZ15">
        <v>0.77472723287053802</v>
      </c>
      <c r="CA15">
        <v>1.69225</v>
      </c>
      <c r="CB15">
        <v>1.4523289931869801</v>
      </c>
      <c r="CC15">
        <v>0.54128000072188698</v>
      </c>
      <c r="CD15" s="28">
        <v>1.4504999999999999</v>
      </c>
      <c r="CE15" s="22">
        <v>0.74763218423283395</v>
      </c>
      <c r="CF15">
        <v>0.44222706569790898</v>
      </c>
      <c r="CG15" s="28">
        <v>0.64470000000000005</v>
      </c>
    </row>
    <row r="16" spans="1:85" x14ac:dyDescent="0.2">
      <c r="A16" s="2" t="s">
        <v>6</v>
      </c>
      <c r="B16" s="2" t="s">
        <v>147</v>
      </c>
      <c r="C16" s="2" t="s">
        <v>3</v>
      </c>
      <c r="D16" s="4" t="s">
        <v>78</v>
      </c>
      <c r="E16" s="4" t="s">
        <v>227</v>
      </c>
      <c r="F16" s="8">
        <v>36223526</v>
      </c>
      <c r="G16" s="8">
        <f t="shared" si="5"/>
        <v>5433528900</v>
      </c>
      <c r="H16" s="2">
        <v>843000000</v>
      </c>
      <c r="I16" s="2">
        <f t="shared" si="6"/>
        <v>6.4454672597864766</v>
      </c>
      <c r="J16">
        <v>0.61287021414495502</v>
      </c>
      <c r="K16" s="2" t="s">
        <v>253</v>
      </c>
      <c r="L16" s="2" t="s">
        <v>253</v>
      </c>
      <c r="M16" s="8">
        <v>6182444</v>
      </c>
      <c r="N16" s="8">
        <v>4652533.7</v>
      </c>
      <c r="O16" s="8">
        <v>6817443</v>
      </c>
      <c r="P16" s="8">
        <v>0.70669000000000004</v>
      </c>
      <c r="Q16" s="38">
        <f t="shared" si="7"/>
        <v>634999</v>
      </c>
      <c r="R16" s="38">
        <f t="shared" si="8"/>
        <v>921323</v>
      </c>
      <c r="S16" s="35">
        <f t="shared" si="4"/>
        <v>7.2463528968554373E-4</v>
      </c>
      <c r="T16" s="35">
        <f t="shared" si="9"/>
        <v>7.2463528968554375E-2</v>
      </c>
      <c r="U16" s="8">
        <v>0.119833</v>
      </c>
      <c r="V16" s="8">
        <v>-0.174234</v>
      </c>
      <c r="W16" s="8">
        <v>0.29675000000000001</v>
      </c>
      <c r="X16" s="8">
        <v>3.40377E-3</v>
      </c>
      <c r="Y16" s="8">
        <v>8.7303900000000004E-2</v>
      </c>
      <c r="Z16" s="8">
        <v>-7.3705699999999999E-2</v>
      </c>
      <c r="AA16" s="8">
        <v>2.4386400000000002E-3</v>
      </c>
      <c r="AB16" s="8">
        <v>-0.11462899999999999</v>
      </c>
      <c r="AC16" s="8">
        <v>7.1834899999999993E-2</v>
      </c>
      <c r="AD16" s="8">
        <v>-1.58925E-2</v>
      </c>
      <c r="AE16" s="8">
        <v>2.69749E-2</v>
      </c>
      <c r="AF16" s="8">
        <v>-3.4927800000000002E-2</v>
      </c>
      <c r="AG16" s="8">
        <v>1.85484E-4</v>
      </c>
      <c r="AH16" s="8">
        <v>4.3280899999999997E-2</v>
      </c>
      <c r="AI16" s="8">
        <v>5.8076700000000002E-2</v>
      </c>
      <c r="AJ16" s="8">
        <v>3.6766500000000001E-2</v>
      </c>
      <c r="AK16" s="8">
        <v>5.9964999999999997E-4</v>
      </c>
      <c r="AL16" s="8">
        <v>-7.1394700000000005E-2</v>
      </c>
      <c r="AM16" s="8">
        <v>-2.8954199999999999E-2</v>
      </c>
      <c r="AN16" s="8">
        <v>4.0137800000000001E-2</v>
      </c>
      <c r="AO16" s="8">
        <v>1.68403681957187</v>
      </c>
      <c r="AP16" s="8">
        <v>1.08135770087799</v>
      </c>
      <c r="AQ16" s="8">
        <v>1.7065999999999999</v>
      </c>
      <c r="AR16" s="8">
        <v>1.9357413708690301</v>
      </c>
      <c r="AS16" s="8">
        <v>1.47593611386145</v>
      </c>
      <c r="AT16" s="8">
        <v>1.8617999999999999</v>
      </c>
      <c r="AU16" s="8">
        <v>1.0898235469999999</v>
      </c>
      <c r="AV16" s="8">
        <v>0.69330352900000003</v>
      </c>
      <c r="AW16" s="8">
        <v>1.2412000000000001</v>
      </c>
      <c r="AX16" s="8">
        <v>0.37622708845208802</v>
      </c>
      <c r="AY16" s="8">
        <v>0.31256713668048403</v>
      </c>
      <c r="AZ16" s="8">
        <v>0.46539999999999998</v>
      </c>
      <c r="BA16" s="8">
        <v>0.30704111498257802</v>
      </c>
      <c r="BB16" s="8">
        <v>0.39042249479997299</v>
      </c>
      <c r="BC16" s="8">
        <v>0.15509999999999999</v>
      </c>
      <c r="BD16" s="8" t="s">
        <v>4</v>
      </c>
      <c r="BE16" s="8" t="s">
        <v>4</v>
      </c>
      <c r="BF16" s="8" t="s">
        <v>4</v>
      </c>
      <c r="BG16" s="8">
        <v>2.7987315596330302</v>
      </c>
      <c r="BH16" s="8">
        <v>0.99291856315348803</v>
      </c>
      <c r="BI16" s="8">
        <v>2.7927</v>
      </c>
      <c r="BJ16" s="8">
        <v>0.84945828746177399</v>
      </c>
      <c r="BK16" s="8">
        <v>0.576484375566644</v>
      </c>
      <c r="BL16" s="8">
        <v>0.93089999999999995</v>
      </c>
      <c r="BM16" s="8">
        <v>1.00037224264706</v>
      </c>
      <c r="BN16" s="8">
        <v>0.708575887067181</v>
      </c>
      <c r="BO16" s="8">
        <v>1.0860000000000001</v>
      </c>
      <c r="BP16" s="8">
        <v>0.184353803680982</v>
      </c>
      <c r="BQ16" s="8">
        <v>0.20611724796530001</v>
      </c>
      <c r="BR16" s="8">
        <v>0.15509999999999999</v>
      </c>
      <c r="BS16" s="8">
        <v>0.52487524475524505</v>
      </c>
      <c r="BT16" s="8">
        <v>0.47003441088023501</v>
      </c>
      <c r="BU16" s="8">
        <v>0.31030000000000002</v>
      </c>
      <c r="BV16" s="8">
        <v>3.32832892966361</v>
      </c>
      <c r="BW16" s="8">
        <v>0.62244056820187099</v>
      </c>
      <c r="BX16" s="8">
        <v>3.2581000000000002</v>
      </c>
      <c r="BY16">
        <v>1.0835610733182199</v>
      </c>
      <c r="BZ16">
        <v>0.56197958666529801</v>
      </c>
      <c r="CA16">
        <v>0.93089999999999995</v>
      </c>
      <c r="CB16">
        <v>0.92288781226343697</v>
      </c>
      <c r="CC16">
        <v>0.47472980751876198</v>
      </c>
      <c r="CD16" s="28">
        <v>0.77569999999999995</v>
      </c>
      <c r="CE16" s="22">
        <v>0.61615224113475198</v>
      </c>
      <c r="CF16">
        <v>0.54819043697879799</v>
      </c>
      <c r="CG16" s="28">
        <v>0.46539999999999998</v>
      </c>
    </row>
    <row r="17" spans="1:85" x14ac:dyDescent="0.2">
      <c r="A17" s="2" t="s">
        <v>15</v>
      </c>
      <c r="B17" s="2" t="s">
        <v>138</v>
      </c>
      <c r="C17" s="4" t="s">
        <v>2</v>
      </c>
      <c r="D17" s="4" t="s">
        <v>79</v>
      </c>
      <c r="E17" s="4" t="s">
        <v>227</v>
      </c>
      <c r="F17" s="8">
        <v>29994053</v>
      </c>
      <c r="G17" s="8">
        <f t="shared" si="5"/>
        <v>4499107950</v>
      </c>
      <c r="H17" s="2">
        <v>818000000</v>
      </c>
      <c r="I17" s="2">
        <f t="shared" si="6"/>
        <v>5.5001319682151593</v>
      </c>
      <c r="J17">
        <v>0.62192283947982996</v>
      </c>
      <c r="K17" s="2" t="s">
        <v>253</v>
      </c>
      <c r="L17" s="2" t="s">
        <v>253</v>
      </c>
      <c r="M17" s="8">
        <v>5469175</v>
      </c>
      <c r="N17" s="8">
        <v>4528969.7</v>
      </c>
      <c r="O17" s="8">
        <v>6618180</v>
      </c>
      <c r="P17" s="8">
        <v>0.45002999999999999</v>
      </c>
      <c r="Q17" s="38">
        <f t="shared" si="7"/>
        <v>1149005</v>
      </c>
      <c r="R17" s="38">
        <f t="shared" si="8"/>
        <v>1120586</v>
      </c>
      <c r="S17" s="35">
        <f t="shared" si="4"/>
        <v>1.311198239721855E-3</v>
      </c>
      <c r="T17" s="35">
        <f t="shared" si="9"/>
        <v>0.1311198239721855</v>
      </c>
      <c r="U17" s="8">
        <v>6.8351599999999998E-2</v>
      </c>
      <c r="V17" s="8">
        <v>7.9334399999999999E-2</v>
      </c>
      <c r="W17" s="8">
        <v>-3.8378099999999998E-2</v>
      </c>
      <c r="X17" s="8">
        <v>-5.6634900000000002E-2</v>
      </c>
      <c r="Y17" s="8">
        <v>0.12386999999999999</v>
      </c>
      <c r="Z17" s="8">
        <v>-3.6870800000000002E-2</v>
      </c>
      <c r="AA17" s="8">
        <v>2.22563E-2</v>
      </c>
      <c r="AB17" s="8">
        <v>9.2586399999999999E-2</v>
      </c>
      <c r="AC17" s="8">
        <v>2.9342400000000001E-2</v>
      </c>
      <c r="AD17" s="8">
        <v>1.6077299999999999E-2</v>
      </c>
      <c r="AE17" s="8">
        <v>1.03006E-2</v>
      </c>
      <c r="AF17" s="8">
        <v>1.56689E-3</v>
      </c>
      <c r="AG17" s="8">
        <v>0.19763800000000001</v>
      </c>
      <c r="AH17" s="8">
        <v>0.10378800000000001</v>
      </c>
      <c r="AI17" s="8">
        <v>-5.7115100000000002E-2</v>
      </c>
      <c r="AJ17" s="8">
        <v>-8.7748499999999993E-2</v>
      </c>
      <c r="AK17" s="8">
        <v>0.152417</v>
      </c>
      <c r="AL17" s="8">
        <v>4.6430199999999998E-2</v>
      </c>
      <c r="AM17" s="8">
        <v>0.15990299999999999</v>
      </c>
      <c r="AN17" s="8">
        <v>-2.0057800000000001E-2</v>
      </c>
      <c r="AO17" s="8">
        <v>0.49650642201834899</v>
      </c>
      <c r="AP17" s="8">
        <v>0.40404988259747199</v>
      </c>
      <c r="AQ17" s="8">
        <v>0.36359999999999998</v>
      </c>
      <c r="AR17" s="8">
        <v>0.41759320685434498</v>
      </c>
      <c r="AS17" s="8">
        <v>0.37409398859822002</v>
      </c>
      <c r="AT17" s="8">
        <v>0.36359999999999998</v>
      </c>
      <c r="AU17" s="8">
        <v>0.39999131500000001</v>
      </c>
      <c r="AV17" s="8">
        <v>0.41972001599999997</v>
      </c>
      <c r="AW17" s="8">
        <v>0.18179999999999999</v>
      </c>
      <c r="AX17" s="8">
        <v>0.44425546683046702</v>
      </c>
      <c r="AY17" s="8">
        <v>0.47991159105747</v>
      </c>
      <c r="AZ17" s="8">
        <v>0.36359999999999998</v>
      </c>
      <c r="BA17" s="8">
        <v>7.7820863309352506E-2</v>
      </c>
      <c r="BB17" s="8">
        <v>0.136585642156969</v>
      </c>
      <c r="BC17" s="8">
        <v>0</v>
      </c>
      <c r="BD17" s="8" t="s">
        <v>4</v>
      </c>
      <c r="BE17" s="8" t="s">
        <v>4</v>
      </c>
      <c r="BF17" s="8" t="s">
        <v>4</v>
      </c>
      <c r="BG17" s="8">
        <v>2.4268572477064199</v>
      </c>
      <c r="BH17" s="8">
        <v>1.1894461522573101</v>
      </c>
      <c r="BI17" s="8">
        <v>2.1818</v>
      </c>
      <c r="BJ17" s="8">
        <v>0.89393971848225195</v>
      </c>
      <c r="BK17" s="8">
        <v>0.58681140582706703</v>
      </c>
      <c r="BL17" s="8">
        <v>0.90910000000000002</v>
      </c>
      <c r="BM17" s="8">
        <v>0.96455839460784298</v>
      </c>
      <c r="BN17" s="8">
        <v>0.63731431282555395</v>
      </c>
      <c r="BO17" s="8">
        <v>0.90910000000000002</v>
      </c>
      <c r="BP17" s="8">
        <v>6.1678159509202399E-2</v>
      </c>
      <c r="BQ17" s="8">
        <v>0.10860905590343201</v>
      </c>
      <c r="BR17" s="8">
        <v>0</v>
      </c>
      <c r="BS17" s="8">
        <v>1.0066553257497399</v>
      </c>
      <c r="BT17" s="8">
        <v>0.65915146502200395</v>
      </c>
      <c r="BU17" s="8">
        <v>0.90910000000000002</v>
      </c>
      <c r="BV17" s="8">
        <v>2.9733028186274502</v>
      </c>
      <c r="BW17" s="8">
        <v>0.89988034161528896</v>
      </c>
      <c r="BX17" s="8">
        <v>2.9089999999999998</v>
      </c>
      <c r="BY17">
        <v>1.3615918382913801</v>
      </c>
      <c r="BZ17">
        <v>0.68508908227946996</v>
      </c>
      <c r="CA17">
        <v>1.4544999999999999</v>
      </c>
      <c r="CB17">
        <v>1.2075983345950001</v>
      </c>
      <c r="CC17">
        <v>0.59151717662266501</v>
      </c>
      <c r="CD17" s="28">
        <v>1.2726999999999999</v>
      </c>
      <c r="CE17" s="22">
        <v>0.71556866261827401</v>
      </c>
      <c r="CF17">
        <v>0.59926753098391605</v>
      </c>
      <c r="CG17" s="28">
        <v>0.5454</v>
      </c>
    </row>
    <row r="18" spans="1:85" x14ac:dyDescent="0.2">
      <c r="A18" s="2" t="s">
        <v>16</v>
      </c>
      <c r="B18" s="2" t="s">
        <v>139</v>
      </c>
      <c r="C18" s="4" t="s">
        <v>2</v>
      </c>
      <c r="D18" s="4" t="s">
        <v>80</v>
      </c>
      <c r="E18" s="4" t="s">
        <v>227</v>
      </c>
      <c r="F18" s="8">
        <v>28220197</v>
      </c>
      <c r="G18" s="8">
        <f t="shared" si="5"/>
        <v>4233029550</v>
      </c>
      <c r="H18" s="2">
        <v>818000000</v>
      </c>
      <c r="I18" s="2">
        <f t="shared" si="6"/>
        <v>5.1748527506112474</v>
      </c>
      <c r="J18">
        <v>0.60249910892427705</v>
      </c>
      <c r="K18" s="2" t="s">
        <v>253</v>
      </c>
      <c r="L18" s="2" t="s">
        <v>253</v>
      </c>
      <c r="M18" s="8">
        <v>5739662</v>
      </c>
      <c r="N18" s="8">
        <v>4610243.3</v>
      </c>
      <c r="O18" s="8">
        <v>6751354</v>
      </c>
      <c r="P18" s="8">
        <v>0.52749000000000001</v>
      </c>
      <c r="Q18" s="38">
        <f t="shared" si="7"/>
        <v>1011692</v>
      </c>
      <c r="R18" s="38">
        <f t="shared" si="8"/>
        <v>987412</v>
      </c>
      <c r="S18" s="35">
        <f t="shared" si="4"/>
        <v>1.154502173220032E-3</v>
      </c>
      <c r="T18" s="35">
        <f t="shared" si="9"/>
        <v>0.1154502173220032</v>
      </c>
      <c r="U18" s="8">
        <v>3.17659E-2</v>
      </c>
      <c r="V18" s="8">
        <v>0.12715399999999999</v>
      </c>
      <c r="W18" s="8">
        <v>-1.45706E-3</v>
      </c>
      <c r="X18" s="8">
        <v>-7.8597200000000006E-2</v>
      </c>
      <c r="Y18" s="8">
        <v>-3.5390999999999999E-2</v>
      </c>
      <c r="Z18" s="8">
        <v>-6.8409800000000007E-2</v>
      </c>
      <c r="AA18" s="8">
        <v>1.50403E-2</v>
      </c>
      <c r="AB18" s="8">
        <v>-0.142511</v>
      </c>
      <c r="AC18" s="8">
        <v>-0.122125</v>
      </c>
      <c r="AD18" s="8">
        <v>0.112155</v>
      </c>
      <c r="AE18" s="8">
        <v>3.3075399999999998E-2</v>
      </c>
      <c r="AF18" s="8">
        <v>-8.9034900000000002E-4</v>
      </c>
      <c r="AG18" s="8">
        <v>-3.8438600000000003E-2</v>
      </c>
      <c r="AH18" s="8">
        <v>4.64132E-3</v>
      </c>
      <c r="AI18" s="8">
        <v>9.9215600000000001E-2</v>
      </c>
      <c r="AJ18" s="8">
        <v>0.15493799999999999</v>
      </c>
      <c r="AK18" s="8">
        <v>0.121863</v>
      </c>
      <c r="AL18" s="8">
        <v>0.21676799999999999</v>
      </c>
      <c r="AM18" s="8">
        <v>6.3083299999999995E-2</v>
      </c>
      <c r="AN18" s="8">
        <v>-5.9648800000000002E-2</v>
      </c>
      <c r="AO18" s="8">
        <v>1.1596932721712501</v>
      </c>
      <c r="AP18" s="8">
        <v>0.42944754484518599</v>
      </c>
      <c r="AQ18" s="8">
        <v>1.1595</v>
      </c>
      <c r="AR18" s="8">
        <v>1.0194350673194601</v>
      </c>
      <c r="AS18" s="8">
        <v>0.62883425512356195</v>
      </c>
      <c r="AT18" s="8">
        <v>0.96619999999999995</v>
      </c>
      <c r="AU18" s="8">
        <v>1.2077945569999999</v>
      </c>
      <c r="AV18" s="8">
        <v>0.85699182600000001</v>
      </c>
      <c r="AW18" s="8">
        <v>1.3527</v>
      </c>
      <c r="AX18" s="8">
        <v>0.61284508599508603</v>
      </c>
      <c r="AY18" s="8">
        <v>0.573849059427612</v>
      </c>
      <c r="AZ18" s="8">
        <v>0.57969999999999999</v>
      </c>
      <c r="BA18" s="8">
        <v>0.41375038961039001</v>
      </c>
      <c r="BB18" s="8">
        <v>0.57106877680360801</v>
      </c>
      <c r="BC18" s="8">
        <v>0.19320000000000001</v>
      </c>
      <c r="BD18" s="8" t="s">
        <v>4</v>
      </c>
      <c r="BE18" s="8" t="s">
        <v>4</v>
      </c>
      <c r="BF18" s="8" t="s">
        <v>4</v>
      </c>
      <c r="BG18" s="8">
        <v>1.8973183486238501</v>
      </c>
      <c r="BH18" s="8">
        <v>0.68718390906461202</v>
      </c>
      <c r="BI18" s="8">
        <v>1.7392000000000001</v>
      </c>
      <c r="BJ18" s="8">
        <v>0.91371376988984099</v>
      </c>
      <c r="BK18" s="8">
        <v>0.46070029545153901</v>
      </c>
      <c r="BL18" s="8">
        <v>0.96619999999999995</v>
      </c>
      <c r="BM18" s="8">
        <v>0.85100183823529396</v>
      </c>
      <c r="BN18" s="8">
        <v>0.58358516882028899</v>
      </c>
      <c r="BO18" s="8">
        <v>0.96619999999999995</v>
      </c>
      <c r="BP18" s="8">
        <v>0.511558343558282</v>
      </c>
      <c r="BQ18" s="8">
        <v>0.43856187153423898</v>
      </c>
      <c r="BR18" s="8">
        <v>0.57969999999999999</v>
      </c>
      <c r="BS18" s="8">
        <v>0.65949812865497104</v>
      </c>
      <c r="BT18" s="8">
        <v>0.44493495679822398</v>
      </c>
      <c r="BU18" s="8">
        <v>0.57969999999999999</v>
      </c>
      <c r="BV18" s="8">
        <v>2.0234286850152898</v>
      </c>
      <c r="BW18" s="8">
        <v>0.60107702220651105</v>
      </c>
      <c r="BX18" s="8">
        <v>1.9323999999999999</v>
      </c>
      <c r="BY18">
        <v>1.1348841786525401</v>
      </c>
      <c r="BZ18">
        <v>0.52966525766876005</v>
      </c>
      <c r="CA18">
        <v>0.96619999999999995</v>
      </c>
      <c r="CB18">
        <v>0.63615110266159702</v>
      </c>
      <c r="CC18">
        <v>0.43954041762499202</v>
      </c>
      <c r="CD18" s="28">
        <v>0.38650000000000001</v>
      </c>
      <c r="CE18" s="22">
        <v>0.90921449357253803</v>
      </c>
      <c r="CF18">
        <v>0.50910061542407403</v>
      </c>
      <c r="CG18" s="28">
        <v>0.96619999999999995</v>
      </c>
    </row>
    <row r="19" spans="1:85" x14ac:dyDescent="0.2">
      <c r="A19" s="2" t="s">
        <v>17</v>
      </c>
      <c r="B19" s="2" t="s">
        <v>140</v>
      </c>
      <c r="C19" s="4" t="s">
        <v>2</v>
      </c>
      <c r="D19" s="4" t="s">
        <v>81</v>
      </c>
      <c r="E19" s="4" t="s">
        <v>227</v>
      </c>
      <c r="F19" s="8">
        <v>29161329</v>
      </c>
      <c r="G19" s="8">
        <f t="shared" si="5"/>
        <v>4374199350</v>
      </c>
      <c r="H19" s="2">
        <v>818000000</v>
      </c>
      <c r="I19" s="2">
        <f t="shared" si="6"/>
        <v>5.347431968215159</v>
      </c>
      <c r="J19">
        <v>0.61609139716627404</v>
      </c>
      <c r="K19" s="2" t="s">
        <v>260</v>
      </c>
      <c r="L19" s="2" t="s">
        <v>253</v>
      </c>
      <c r="M19" s="8">
        <v>5703373</v>
      </c>
      <c r="N19" s="8">
        <v>4617213.9000000004</v>
      </c>
      <c r="O19" s="8">
        <v>6761571</v>
      </c>
      <c r="P19" s="8">
        <v>0.50651999999999997</v>
      </c>
      <c r="Q19" s="38">
        <f t="shared" si="7"/>
        <v>1058198</v>
      </c>
      <c r="R19" s="38">
        <f t="shared" si="8"/>
        <v>977195</v>
      </c>
      <c r="S19" s="35">
        <f t="shared" si="4"/>
        <v>1.2075729477915131E-3</v>
      </c>
      <c r="T19" s="35">
        <f t="shared" si="9"/>
        <v>0.12075729477915131</v>
      </c>
      <c r="U19" s="8">
        <v>5.9284700000000003E-2</v>
      </c>
      <c r="V19" s="8">
        <v>9.3929799999999994E-2</v>
      </c>
      <c r="W19" s="8">
        <v>-5.8258400000000002E-2</v>
      </c>
      <c r="X19" s="8">
        <v>5.9306699999999997E-2</v>
      </c>
      <c r="Y19" s="8">
        <v>-3.4212199999999998E-2</v>
      </c>
      <c r="Z19" s="8">
        <v>-0.15534300000000001</v>
      </c>
      <c r="AA19" s="8">
        <v>0.16981399999999999</v>
      </c>
      <c r="AB19" s="8">
        <v>-2.9233800000000001E-2</v>
      </c>
      <c r="AC19" s="8">
        <v>-6.8810499999999997E-2</v>
      </c>
      <c r="AD19" s="8">
        <v>2.2104800000000001E-2</v>
      </c>
      <c r="AE19" s="8">
        <v>5.2501300000000004E-3</v>
      </c>
      <c r="AF19" s="8">
        <v>0.121674</v>
      </c>
      <c r="AG19" s="8">
        <v>0.456123</v>
      </c>
      <c r="AH19" s="8">
        <v>0.19862099999999999</v>
      </c>
      <c r="AI19" s="8">
        <v>8.1243599999999999E-2</v>
      </c>
      <c r="AJ19" s="8">
        <v>0.29960199999999998</v>
      </c>
      <c r="AK19" s="8">
        <v>-0.14940300000000001</v>
      </c>
      <c r="AL19" s="8">
        <v>-3.3166000000000001E-2</v>
      </c>
      <c r="AM19" s="8">
        <v>4.10149E-2</v>
      </c>
      <c r="AN19" s="8">
        <v>-8.5202000000000003E-3</v>
      </c>
      <c r="AO19" s="8">
        <v>0.98739186544342505</v>
      </c>
      <c r="AP19" s="8">
        <v>0.43966114747986401</v>
      </c>
      <c r="AQ19" s="8">
        <v>0.93500000000000005</v>
      </c>
      <c r="AR19" s="8">
        <v>0.86531481028151802</v>
      </c>
      <c r="AS19" s="8">
        <v>0.60737294821641696</v>
      </c>
      <c r="AT19" s="8">
        <v>0.93500000000000005</v>
      </c>
      <c r="AU19" s="8">
        <v>0.978031498</v>
      </c>
      <c r="AV19" s="8">
        <v>0.85444905999999998</v>
      </c>
      <c r="AW19" s="8">
        <v>0.748</v>
      </c>
      <c r="AX19" s="8">
        <v>0.372277886977887</v>
      </c>
      <c r="AY19" s="8">
        <v>0.38989587299520301</v>
      </c>
      <c r="AZ19" s="8">
        <v>0.187</v>
      </c>
      <c r="BA19" s="8">
        <v>0.34552941176470597</v>
      </c>
      <c r="BB19" s="8">
        <v>0.40438581294883003</v>
      </c>
      <c r="BC19" s="8">
        <v>0.187</v>
      </c>
      <c r="BD19" s="8" t="s">
        <v>4</v>
      </c>
      <c r="BE19" s="8" t="s">
        <v>4</v>
      </c>
      <c r="BF19" s="8" t="s">
        <v>4</v>
      </c>
      <c r="BG19" s="8">
        <v>2.4563475229357801</v>
      </c>
      <c r="BH19" s="8">
        <v>1.1412938483139099</v>
      </c>
      <c r="BI19" s="8">
        <v>2.0571000000000002</v>
      </c>
      <c r="BJ19" s="8">
        <v>0.61052354740061199</v>
      </c>
      <c r="BK19" s="8">
        <v>0.40303786283179999</v>
      </c>
      <c r="BL19" s="8">
        <v>0.56100000000000005</v>
      </c>
      <c r="BM19" s="8">
        <v>0.831426960784314</v>
      </c>
      <c r="BN19" s="8">
        <v>0.59066234028346398</v>
      </c>
      <c r="BO19" s="8">
        <v>0.748</v>
      </c>
      <c r="BP19" s="8">
        <v>0.72574969325153404</v>
      </c>
      <c r="BQ19" s="8">
        <v>0.51149162258269798</v>
      </c>
      <c r="BR19" s="8">
        <v>0.56100000000000005</v>
      </c>
      <c r="BS19" s="8">
        <v>0.61596420824294995</v>
      </c>
      <c r="BT19" s="8">
        <v>0.28646656365852502</v>
      </c>
      <c r="BU19" s="8">
        <v>0.56100000000000005</v>
      </c>
      <c r="BV19" s="8">
        <v>2.1658447094801199</v>
      </c>
      <c r="BW19" s="8">
        <v>0.91978125567304103</v>
      </c>
      <c r="BX19" s="8">
        <v>2.0571000000000002</v>
      </c>
      <c r="BY19">
        <v>1.3389975056689301</v>
      </c>
      <c r="BZ19">
        <v>0.588650107631563</v>
      </c>
      <c r="CA19">
        <v>1.3089999999999999</v>
      </c>
      <c r="CB19">
        <v>0.91448364875094601</v>
      </c>
      <c r="CC19">
        <v>0.44799130917470997</v>
      </c>
      <c r="CD19" s="28">
        <v>0.93500000000000005</v>
      </c>
      <c r="CE19" s="22">
        <v>0.92401415480050797</v>
      </c>
      <c r="CF19">
        <v>0.50077752912286499</v>
      </c>
      <c r="CG19" s="28">
        <v>0.93500000000000005</v>
      </c>
    </row>
    <row r="20" spans="1:85" x14ac:dyDescent="0.2">
      <c r="A20" s="2" t="s">
        <v>18</v>
      </c>
      <c r="B20" s="2" t="s">
        <v>141</v>
      </c>
      <c r="C20" s="2" t="s">
        <v>2</v>
      </c>
      <c r="D20" s="4" t="s">
        <v>82</v>
      </c>
      <c r="E20" s="4" t="s">
        <v>227</v>
      </c>
      <c r="F20" s="8">
        <v>32764441</v>
      </c>
      <c r="G20" s="8">
        <f t="shared" si="5"/>
        <v>4914666150</v>
      </c>
      <c r="H20" s="2">
        <v>818000000</v>
      </c>
      <c r="I20" s="2">
        <f t="shared" si="6"/>
        <v>6.0081493276283622</v>
      </c>
      <c r="J20">
        <v>0.67368738797917904</v>
      </c>
      <c r="K20" s="2" t="s">
        <v>253</v>
      </c>
      <c r="L20" s="2" t="s">
        <v>253</v>
      </c>
      <c r="M20" s="8">
        <v>5635244</v>
      </c>
      <c r="N20" s="8">
        <v>4422414.3</v>
      </c>
      <c r="O20" s="8">
        <v>6460553</v>
      </c>
      <c r="P20" s="8">
        <v>0.59506999999999999</v>
      </c>
      <c r="Q20" s="38">
        <f t="shared" si="7"/>
        <v>825309</v>
      </c>
      <c r="R20" s="38">
        <f t="shared" si="8"/>
        <v>1278213</v>
      </c>
      <c r="S20" s="35">
        <f t="shared" si="4"/>
        <v>9.4180939858974015E-4</v>
      </c>
      <c r="T20" s="35">
        <f t="shared" si="9"/>
        <v>9.4180939858974008E-2</v>
      </c>
      <c r="U20" s="8">
        <v>-1.6807200000000001E-2</v>
      </c>
      <c r="V20" s="8">
        <v>0.11540300000000001</v>
      </c>
      <c r="W20" s="8">
        <v>-1.7000700000000001E-2</v>
      </c>
      <c r="X20" s="8">
        <v>-1.5970499999999999E-2</v>
      </c>
      <c r="Y20" s="8">
        <v>3.5086199999999998E-2</v>
      </c>
      <c r="Z20" s="8">
        <v>-1.17649E-2</v>
      </c>
      <c r="AA20" s="8">
        <v>2.4290300000000001E-2</v>
      </c>
      <c r="AB20" s="8">
        <v>6.7985299999999999E-2</v>
      </c>
      <c r="AC20" s="8">
        <v>-0.31525199999999998</v>
      </c>
      <c r="AD20" s="8">
        <v>-0.116387</v>
      </c>
      <c r="AE20" s="8">
        <v>0.18324399999999999</v>
      </c>
      <c r="AF20" s="8">
        <v>0.26951199999999997</v>
      </c>
      <c r="AG20" s="8">
        <v>2.6518699999999999E-2</v>
      </c>
      <c r="AH20" s="8">
        <v>0.20796400000000001</v>
      </c>
      <c r="AI20" s="8">
        <v>-0.23153899999999999</v>
      </c>
      <c r="AJ20" s="8">
        <v>-5.6016200000000002E-2</v>
      </c>
      <c r="AK20" s="8">
        <v>7.3150300000000001E-2</v>
      </c>
      <c r="AL20" s="8">
        <v>-7.8087100000000007E-2</v>
      </c>
      <c r="AM20" s="8">
        <v>-5.6000800000000003E-2</v>
      </c>
      <c r="AN20" s="8">
        <v>2.1519300000000002E-2</v>
      </c>
      <c r="AO20" s="8">
        <v>0.63532152905198802</v>
      </c>
      <c r="AP20" s="8">
        <v>0.51978977501429402</v>
      </c>
      <c r="AQ20" s="8">
        <v>0.66579999999999995</v>
      </c>
      <c r="AR20" s="8">
        <v>0.411823194614443</v>
      </c>
      <c r="AS20" s="8">
        <v>0.33601605385032801</v>
      </c>
      <c r="AT20" s="8">
        <v>0.33289999999999997</v>
      </c>
      <c r="AU20" s="8">
        <v>0.63929272199999998</v>
      </c>
      <c r="AV20" s="8">
        <v>0.56381842999999998</v>
      </c>
      <c r="AW20" s="8">
        <v>0.49930000000000002</v>
      </c>
      <c r="AX20" s="8">
        <v>0.36631560196560198</v>
      </c>
      <c r="AY20" s="8">
        <v>0.31386063019052801</v>
      </c>
      <c r="AZ20" s="8">
        <v>0.33289999999999997</v>
      </c>
      <c r="BA20" s="8">
        <v>0.15386591726618701</v>
      </c>
      <c r="BB20" s="8">
        <v>0.26459193746933302</v>
      </c>
      <c r="BC20" s="8">
        <v>0</v>
      </c>
      <c r="BD20" s="8" t="s">
        <v>4</v>
      </c>
      <c r="BE20" s="8" t="s">
        <v>4</v>
      </c>
      <c r="BF20" s="8" t="s">
        <v>4</v>
      </c>
      <c r="BG20" s="8">
        <v>1.57491749235474</v>
      </c>
      <c r="BH20" s="8">
        <v>0.68643299330381402</v>
      </c>
      <c r="BI20" s="8">
        <v>1.3314999999999999</v>
      </c>
      <c r="BJ20" s="8">
        <v>0.69965449541284397</v>
      </c>
      <c r="BK20" s="8">
        <v>0.56894976565162803</v>
      </c>
      <c r="BL20" s="8">
        <v>0.66579999999999995</v>
      </c>
      <c r="BM20" s="8">
        <v>0.81659350490196103</v>
      </c>
      <c r="BN20" s="8">
        <v>0.67637106979337502</v>
      </c>
      <c r="BO20" s="8">
        <v>0.66579999999999995</v>
      </c>
      <c r="BP20" s="8">
        <v>0.198194846625767</v>
      </c>
      <c r="BQ20" s="8">
        <v>0.28126010273017898</v>
      </c>
      <c r="BR20" s="8">
        <v>0</v>
      </c>
      <c r="BS20" s="8">
        <v>0.70994665012406999</v>
      </c>
      <c r="BT20" s="8">
        <v>0.29196538867014898</v>
      </c>
      <c r="BU20" s="8">
        <v>0.83220000000000005</v>
      </c>
      <c r="BV20" s="8">
        <v>2.7860162079510702</v>
      </c>
      <c r="BW20" s="8">
        <v>0.71814622180996801</v>
      </c>
      <c r="BX20" s="8">
        <v>2.6629999999999998</v>
      </c>
      <c r="BY20">
        <v>1.1450616490166401</v>
      </c>
      <c r="BZ20">
        <v>0.39879305230399698</v>
      </c>
      <c r="CA20">
        <v>1.1651</v>
      </c>
      <c r="CB20">
        <v>1.0175022053231899</v>
      </c>
      <c r="CC20">
        <v>0.37449052295560797</v>
      </c>
      <c r="CD20" s="28">
        <v>0.99860000000000004</v>
      </c>
      <c r="CE20" s="22">
        <v>0.70526495738636397</v>
      </c>
      <c r="CF20">
        <v>0.45919652526082899</v>
      </c>
      <c r="CG20" s="28">
        <v>0.66579999999999995</v>
      </c>
    </row>
    <row r="21" spans="1:85" x14ac:dyDescent="0.2">
      <c r="A21" s="2" t="s">
        <v>19</v>
      </c>
      <c r="B21" s="2" t="s">
        <v>142</v>
      </c>
      <c r="C21" s="4" t="s">
        <v>2</v>
      </c>
      <c r="D21" s="4" t="s">
        <v>83</v>
      </c>
      <c r="E21" s="4" t="s">
        <v>227</v>
      </c>
      <c r="F21" s="8">
        <v>39927334</v>
      </c>
      <c r="G21" s="8">
        <f t="shared" si="5"/>
        <v>5989100100</v>
      </c>
      <c r="H21" s="2">
        <v>818000000</v>
      </c>
      <c r="I21" s="2">
        <f t="shared" si="6"/>
        <v>7.3216382640586799</v>
      </c>
      <c r="J21">
        <v>0.65819937749541901</v>
      </c>
      <c r="K21" s="2" t="s">
        <v>253</v>
      </c>
      <c r="L21" s="2" t="s">
        <v>253</v>
      </c>
      <c r="M21" s="8">
        <v>5825782</v>
      </c>
      <c r="N21" s="8">
        <v>4702016.4000000004</v>
      </c>
      <c r="O21" s="8">
        <v>6893123</v>
      </c>
      <c r="P21" s="8">
        <v>0.51288</v>
      </c>
      <c r="Q21" s="38">
        <f t="shared" si="7"/>
        <v>1067341</v>
      </c>
      <c r="R21" s="38">
        <f t="shared" si="8"/>
        <v>845643</v>
      </c>
      <c r="S21" s="35">
        <f t="shared" si="4"/>
        <v>1.2180065712359515E-3</v>
      </c>
      <c r="T21" s="35">
        <f t="shared" si="9"/>
        <v>0.12180065712359515</v>
      </c>
      <c r="U21" s="8">
        <v>1.2907699999999999E-2</v>
      </c>
      <c r="V21" s="8">
        <v>0.104849</v>
      </c>
      <c r="W21" s="8">
        <v>1.04292E-2</v>
      </c>
      <c r="X21" s="8">
        <v>-3.9203099999999998E-2</v>
      </c>
      <c r="Y21" s="8">
        <v>-1.77546E-3</v>
      </c>
      <c r="Z21" s="8">
        <v>-8.5071900000000006E-2</v>
      </c>
      <c r="AA21" s="8">
        <v>6.3678700000000005E-2</v>
      </c>
      <c r="AB21" s="8">
        <v>-8.3935999999999997E-2</v>
      </c>
      <c r="AC21" s="8">
        <v>-0.30232199999999998</v>
      </c>
      <c r="AD21" s="8">
        <v>-0.152451</v>
      </c>
      <c r="AE21" s="8">
        <v>0.19731299999999999</v>
      </c>
      <c r="AF21" s="8">
        <v>0.23796300000000001</v>
      </c>
      <c r="AG21" s="8">
        <v>9.7444900000000001E-2</v>
      </c>
      <c r="AH21" s="8">
        <v>0.125415</v>
      </c>
      <c r="AI21" s="8">
        <v>-3.4668200000000003E-2</v>
      </c>
      <c r="AJ21" s="8">
        <v>-3.3495900000000002E-2</v>
      </c>
      <c r="AK21" s="8">
        <v>0.17324200000000001</v>
      </c>
      <c r="AL21" s="8">
        <v>9.5683500000000005E-2</v>
      </c>
      <c r="AM21" s="8">
        <v>-6.6157199999999999E-2</v>
      </c>
      <c r="AN21" s="8">
        <v>3.1157799999999999E-2</v>
      </c>
      <c r="AO21" s="8">
        <v>0.38535822629969402</v>
      </c>
      <c r="AP21" s="8">
        <v>0.29451311576762301</v>
      </c>
      <c r="AQ21" s="8">
        <v>0.2732</v>
      </c>
      <c r="AR21" s="8">
        <v>0.51966627906976703</v>
      </c>
      <c r="AS21" s="8">
        <v>0.42675679324758498</v>
      </c>
      <c r="AT21" s="8">
        <v>0.54630000000000001</v>
      </c>
      <c r="AU21" s="8">
        <v>0.42378654399999999</v>
      </c>
      <c r="AV21" s="8">
        <v>0.48600059899999998</v>
      </c>
      <c r="AW21" s="8">
        <v>0.1366</v>
      </c>
      <c r="AX21" s="8">
        <v>0.39716222358722397</v>
      </c>
      <c r="AY21" s="8">
        <v>0.523427244220108</v>
      </c>
      <c r="AZ21" s="8">
        <v>0.2732</v>
      </c>
      <c r="BA21" s="8">
        <v>9.9625909494232501E-2</v>
      </c>
      <c r="BB21" s="8">
        <v>0.13317430345508999</v>
      </c>
      <c r="BC21" s="8">
        <v>0</v>
      </c>
      <c r="BD21" s="8" t="s">
        <v>4</v>
      </c>
      <c r="BE21" s="8" t="s">
        <v>4</v>
      </c>
      <c r="BF21" s="8" t="s">
        <v>4</v>
      </c>
      <c r="BG21" s="8">
        <v>2.4603911926605502</v>
      </c>
      <c r="BH21" s="8">
        <v>1.24522346378848</v>
      </c>
      <c r="BI21" s="8">
        <v>2.0487000000000002</v>
      </c>
      <c r="BJ21" s="8">
        <v>1.1482841590214099</v>
      </c>
      <c r="BK21" s="8">
        <v>0.64274073200630399</v>
      </c>
      <c r="BL21" s="8">
        <v>1.2292000000000001</v>
      </c>
      <c r="BM21" s="8">
        <v>1.1132417279411799</v>
      </c>
      <c r="BN21" s="8">
        <v>0.79617564905603699</v>
      </c>
      <c r="BO21" s="8">
        <v>1.0927</v>
      </c>
      <c r="BP21" s="8">
        <v>0.25003938650306801</v>
      </c>
      <c r="BQ21" s="8">
        <v>0.27167462376509199</v>
      </c>
      <c r="BR21" s="8">
        <v>0.1366</v>
      </c>
      <c r="BS21" s="8">
        <v>0.46593843843843802</v>
      </c>
      <c r="BT21" s="8">
        <v>0.26340287373479299</v>
      </c>
      <c r="BU21" s="8">
        <v>0.40970000000000001</v>
      </c>
      <c r="BV21" s="8">
        <v>2.9689548012232398</v>
      </c>
      <c r="BW21" s="8">
        <v>0.93123691271058595</v>
      </c>
      <c r="BX21" s="8">
        <v>2.8681999999999999</v>
      </c>
      <c r="BY21">
        <v>0.57574686318972002</v>
      </c>
      <c r="BZ21">
        <v>0.33707274054186198</v>
      </c>
      <c r="CA21">
        <v>0.54630000000000001</v>
      </c>
      <c r="CB21">
        <v>0.40208201820940798</v>
      </c>
      <c r="CC21">
        <v>0.29799891004859902</v>
      </c>
      <c r="CD21" s="28">
        <v>0.2732</v>
      </c>
      <c r="CE21" s="22">
        <v>0.82024435643564397</v>
      </c>
      <c r="CF21">
        <v>0.45224475882922299</v>
      </c>
      <c r="CG21" s="28">
        <v>0.81950000000000001</v>
      </c>
    </row>
    <row r="22" spans="1:85" x14ac:dyDescent="0.2">
      <c r="A22" s="2" t="s">
        <v>20</v>
      </c>
      <c r="B22" s="2" t="s">
        <v>143</v>
      </c>
      <c r="C22" s="4" t="s">
        <v>2</v>
      </c>
      <c r="D22" s="4" t="s">
        <v>84</v>
      </c>
      <c r="E22" s="4" t="s">
        <v>227</v>
      </c>
      <c r="F22" s="8">
        <v>38480436</v>
      </c>
      <c r="G22" s="8">
        <f t="shared" si="5"/>
        <v>5772065400</v>
      </c>
      <c r="H22" s="2">
        <v>818000000</v>
      </c>
      <c r="I22" s="2">
        <f t="shared" si="6"/>
        <v>7.0563146699266506</v>
      </c>
      <c r="J22">
        <v>0.64735847912049405</v>
      </c>
      <c r="K22" s="2" t="s">
        <v>253</v>
      </c>
      <c r="L22" s="2" t="s">
        <v>253</v>
      </c>
      <c r="M22" s="8">
        <v>5394277</v>
      </c>
      <c r="N22" s="8">
        <v>4613505.5999999996</v>
      </c>
      <c r="O22" s="8">
        <v>6754897</v>
      </c>
      <c r="P22" s="8">
        <v>0.36460999999999999</v>
      </c>
      <c r="Q22" s="38">
        <f t="shared" si="7"/>
        <v>1360620</v>
      </c>
      <c r="R22" s="38">
        <f t="shared" si="8"/>
        <v>983869</v>
      </c>
      <c r="S22" s="35">
        <f t="shared" si="4"/>
        <v>1.5526847567507106E-3</v>
      </c>
      <c r="T22" s="35">
        <f t="shared" si="9"/>
        <v>0.15526847567507107</v>
      </c>
      <c r="U22" s="8">
        <v>5.3909199999999997E-2</v>
      </c>
      <c r="V22" s="8">
        <v>7.4346800000000005E-2</v>
      </c>
      <c r="W22" s="8">
        <v>-2.69877E-2</v>
      </c>
      <c r="X22" s="8">
        <v>-1.8283299999999999E-2</v>
      </c>
      <c r="Y22" s="8">
        <v>-3.3359899999999998E-2</v>
      </c>
      <c r="Z22" s="8">
        <v>0.106804</v>
      </c>
      <c r="AA22" s="8">
        <v>-0.17493300000000001</v>
      </c>
      <c r="AB22" s="8">
        <v>-8.4341700000000006E-2</v>
      </c>
      <c r="AC22" s="8">
        <v>2.9264800000000001E-2</v>
      </c>
      <c r="AD22" s="8">
        <v>1.7853500000000001E-2</v>
      </c>
      <c r="AE22" s="8">
        <v>-5.6850100000000001E-2</v>
      </c>
      <c r="AF22" s="8">
        <v>-4.51878E-2</v>
      </c>
      <c r="AG22" s="8">
        <v>-0.14017299999999999</v>
      </c>
      <c r="AH22" s="8">
        <v>5.3596199999999997E-2</v>
      </c>
      <c r="AI22" s="8">
        <v>-6.3941600000000003E-3</v>
      </c>
      <c r="AJ22" s="8">
        <v>2.8226299999999999E-2</v>
      </c>
      <c r="AK22" s="8">
        <v>7.16421E-2</v>
      </c>
      <c r="AL22" s="8">
        <v>-6.4537899999999995E-2</v>
      </c>
      <c r="AM22" s="8">
        <v>0.18454400000000001</v>
      </c>
      <c r="AN22" s="8">
        <v>0.15057599999999999</v>
      </c>
      <c r="AO22" s="8">
        <v>1.7796506422018299</v>
      </c>
      <c r="AP22" s="8">
        <v>1.23898018450374</v>
      </c>
      <c r="AQ22" s="8">
        <v>1.4172</v>
      </c>
      <c r="AR22" s="8">
        <v>1.2763230110159101</v>
      </c>
      <c r="AS22" s="8">
        <v>0.93010460056617195</v>
      </c>
      <c r="AT22" s="8">
        <v>1.1336999999999999</v>
      </c>
      <c r="AU22" s="8">
        <v>1.1331387770000001</v>
      </c>
      <c r="AV22" s="8">
        <v>0.69707366199999998</v>
      </c>
      <c r="AW22" s="8">
        <v>1.2755000000000001</v>
      </c>
      <c r="AX22" s="8">
        <v>0.57880159705159695</v>
      </c>
      <c r="AY22" s="8">
        <v>0.47442430211393299</v>
      </c>
      <c r="AZ22" s="8">
        <v>0.56689999999999996</v>
      </c>
      <c r="BA22" s="8">
        <v>0.39781228373702399</v>
      </c>
      <c r="BB22" s="8">
        <v>0.35225640735734498</v>
      </c>
      <c r="BC22" s="8">
        <v>0.28339999999999999</v>
      </c>
      <c r="BD22" s="8" t="s">
        <v>4</v>
      </c>
      <c r="BE22" s="8" t="s">
        <v>4</v>
      </c>
      <c r="BF22" s="8" t="s">
        <v>4</v>
      </c>
      <c r="BG22" s="8">
        <v>2.1669294801223198</v>
      </c>
      <c r="BH22" s="8">
        <v>1.05142904090256</v>
      </c>
      <c r="BI22" s="8">
        <v>2.1257999999999999</v>
      </c>
      <c r="BJ22" s="8">
        <v>1.03674721712538</v>
      </c>
      <c r="BK22" s="8">
        <v>0.643432257190238</v>
      </c>
      <c r="BL22" s="8">
        <v>1.1336999999999999</v>
      </c>
      <c r="BM22" s="8">
        <v>1.1310483455882401</v>
      </c>
      <c r="BN22" s="8">
        <v>0.98173488040871704</v>
      </c>
      <c r="BO22" s="8">
        <v>0.85029999999999994</v>
      </c>
      <c r="BP22" s="8">
        <v>0.26533308778391701</v>
      </c>
      <c r="BQ22" s="8">
        <v>0.30839541099847601</v>
      </c>
      <c r="BR22" s="8">
        <v>0.14169999999999999</v>
      </c>
      <c r="BS22" s="8">
        <v>0.67339164810690399</v>
      </c>
      <c r="BT22" s="8">
        <v>0.52084011924839801</v>
      </c>
      <c r="BU22" s="8">
        <v>0.42520000000000002</v>
      </c>
      <c r="BV22" s="8">
        <v>2.5121674617737</v>
      </c>
      <c r="BW22" s="8">
        <v>1.03645964552347</v>
      </c>
      <c r="BX22" s="8">
        <v>2.5508999999999999</v>
      </c>
      <c r="BY22">
        <v>0.77456946334089205</v>
      </c>
      <c r="BZ22">
        <v>0.70739882348375605</v>
      </c>
      <c r="CA22">
        <v>0.42520000000000002</v>
      </c>
      <c r="CB22">
        <v>1.38145412566238</v>
      </c>
      <c r="CC22">
        <v>0.58765032137499296</v>
      </c>
      <c r="CD22" s="28">
        <v>1.4172</v>
      </c>
      <c r="CE22" s="22">
        <v>0.42513438075017701</v>
      </c>
      <c r="CF22">
        <v>0.325722848916358</v>
      </c>
      <c r="CG22" s="28">
        <v>0.42520000000000002</v>
      </c>
    </row>
    <row r="23" spans="1:85" x14ac:dyDescent="0.2">
      <c r="A23" s="2" t="s">
        <v>21</v>
      </c>
      <c r="B23" s="2" t="s">
        <v>144</v>
      </c>
      <c r="C23" s="2" t="s">
        <v>2</v>
      </c>
      <c r="D23" s="4" t="s">
        <v>85</v>
      </c>
      <c r="E23" s="4" t="s">
        <v>227</v>
      </c>
      <c r="F23" s="8">
        <v>28818046</v>
      </c>
      <c r="G23" s="8">
        <f t="shared" si="5"/>
        <v>4322706900</v>
      </c>
      <c r="H23" s="2">
        <v>818000000</v>
      </c>
      <c r="I23" s="2">
        <f t="shared" si="6"/>
        <v>5.2844827628361859</v>
      </c>
      <c r="J23">
        <v>0.62033171933294595</v>
      </c>
      <c r="K23" s="2" t="s">
        <v>253</v>
      </c>
      <c r="L23" s="2" t="s">
        <v>253</v>
      </c>
      <c r="M23" s="8">
        <v>5509042</v>
      </c>
      <c r="N23" s="8">
        <v>4507659.5999999996</v>
      </c>
      <c r="O23" s="8">
        <v>6592041</v>
      </c>
      <c r="P23" s="8">
        <v>0.48042000000000001</v>
      </c>
      <c r="Q23" s="38">
        <f t="shared" si="7"/>
        <v>1082999</v>
      </c>
      <c r="R23" s="38">
        <f t="shared" si="8"/>
        <v>1146725</v>
      </c>
      <c r="S23" s="35">
        <f t="shared" si="4"/>
        <v>1.235874850344889E-3</v>
      </c>
      <c r="T23" s="35">
        <f t="shared" si="9"/>
        <v>0.12358748503448889</v>
      </c>
      <c r="U23" s="8">
        <v>5.8444999999999997E-2</v>
      </c>
      <c r="V23" s="8">
        <v>0.15742300000000001</v>
      </c>
      <c r="W23" s="8">
        <v>3.5081800000000003E-2</v>
      </c>
      <c r="X23" s="8">
        <v>-4.3479499999999997E-2</v>
      </c>
      <c r="Y23" s="8">
        <v>8.6634299999999997E-2</v>
      </c>
      <c r="Z23" s="8">
        <v>1.0701E-2</v>
      </c>
      <c r="AA23" s="8">
        <v>6.4611500000000002E-2</v>
      </c>
      <c r="AB23" s="8">
        <v>0.14277599999999999</v>
      </c>
      <c r="AC23" s="8">
        <v>-7.3546E-2</v>
      </c>
      <c r="AD23" s="8">
        <v>-0.14723700000000001</v>
      </c>
      <c r="AE23" s="8">
        <v>8.1319500000000003E-2</v>
      </c>
      <c r="AF23" s="8">
        <v>4.6027800000000001E-2</v>
      </c>
      <c r="AG23" s="8">
        <v>-0.16497400000000001</v>
      </c>
      <c r="AH23" s="8">
        <v>-6.2030599999999998E-2</v>
      </c>
      <c r="AI23" s="8">
        <v>-2.00801E-2</v>
      </c>
      <c r="AJ23" s="8">
        <v>-6.5106700000000003E-2</v>
      </c>
      <c r="AK23" s="8">
        <v>5.1105999999999999E-2</v>
      </c>
      <c r="AL23" s="8">
        <v>9.5989500000000005E-2</v>
      </c>
      <c r="AM23" s="8">
        <v>-7.8383700000000001E-2</v>
      </c>
      <c r="AN23" s="8">
        <v>-5.6288699999999997E-2</v>
      </c>
      <c r="AO23" s="8">
        <v>0.66434336391437299</v>
      </c>
      <c r="AP23" s="8">
        <v>0.40731458194262499</v>
      </c>
      <c r="AQ23" s="8">
        <v>0.56769999999999998</v>
      </c>
      <c r="AR23" s="8">
        <v>0.41433520000000001</v>
      </c>
      <c r="AS23" s="8">
        <v>0.34652400261493599</v>
      </c>
      <c r="AT23" s="8">
        <v>0.3785</v>
      </c>
      <c r="AU23" s="8">
        <v>0.40474116199999999</v>
      </c>
      <c r="AV23" s="8">
        <v>0.39238635300000002</v>
      </c>
      <c r="AW23" s="8">
        <v>0.3785</v>
      </c>
      <c r="AX23" s="8">
        <v>0.133085073710074</v>
      </c>
      <c r="AY23" s="8">
        <v>0.17564503244624699</v>
      </c>
      <c r="AZ23" s="8">
        <v>0</v>
      </c>
      <c r="BA23" s="8">
        <v>0.12781870187018701</v>
      </c>
      <c r="BB23" s="8">
        <v>0.15628269723812099</v>
      </c>
      <c r="BC23" s="8">
        <v>0</v>
      </c>
      <c r="BD23" s="8" t="s">
        <v>4</v>
      </c>
      <c r="BE23" s="8" t="s">
        <v>4</v>
      </c>
      <c r="BF23" s="8" t="s">
        <v>4</v>
      </c>
      <c r="BG23" s="8">
        <v>1.9898987155963299</v>
      </c>
      <c r="BH23" s="8">
        <v>0.90254860982728502</v>
      </c>
      <c r="BI23" s="8">
        <v>1.8923000000000001</v>
      </c>
      <c r="BJ23" s="8">
        <v>0.802795165238678</v>
      </c>
      <c r="BK23" s="8">
        <v>0.60948372527313199</v>
      </c>
      <c r="BL23" s="8">
        <v>0.75690000000000002</v>
      </c>
      <c r="BM23" s="8">
        <v>0.82766519607843103</v>
      </c>
      <c r="BN23" s="8">
        <v>0.68182617623130204</v>
      </c>
      <c r="BO23" s="8">
        <v>0.56769999999999998</v>
      </c>
      <c r="BP23" s="8">
        <v>0.33631907975460101</v>
      </c>
      <c r="BQ23" s="8">
        <v>0.40463177623366497</v>
      </c>
      <c r="BR23" s="8">
        <v>0.18920000000000001</v>
      </c>
      <c r="BS23" s="8">
        <v>0.54745465116279102</v>
      </c>
      <c r="BT23" s="8">
        <v>0.217236934193695</v>
      </c>
      <c r="BU23" s="8">
        <v>0.56769999999999998</v>
      </c>
      <c r="BV23" s="8">
        <v>3.23529877375843</v>
      </c>
      <c r="BW23" s="8">
        <v>0.83694053349071496</v>
      </c>
      <c r="BX23" s="8">
        <v>3.2170000000000001</v>
      </c>
      <c r="BY23">
        <v>1.02383333333333</v>
      </c>
      <c r="BZ23">
        <v>0.48634342598931601</v>
      </c>
      <c r="CA23">
        <v>0.94620000000000004</v>
      </c>
      <c r="CB23">
        <v>1.8257653525398001</v>
      </c>
      <c r="CC23">
        <v>0.58199690652164704</v>
      </c>
      <c r="CD23" s="28">
        <v>1.8923000000000001</v>
      </c>
      <c r="CE23" s="22">
        <v>0.52986860910250999</v>
      </c>
      <c r="CF23">
        <v>0.40962862448290099</v>
      </c>
      <c r="CG23" s="28">
        <v>0.56769999999999998</v>
      </c>
    </row>
    <row r="24" spans="1:85" x14ac:dyDescent="0.2">
      <c r="A24" s="2" t="s">
        <v>22</v>
      </c>
      <c r="B24" s="2" t="s">
        <v>145</v>
      </c>
      <c r="C24" s="4" t="s">
        <v>2</v>
      </c>
      <c r="D24" s="4" t="s">
        <v>86</v>
      </c>
      <c r="E24" s="4" t="s">
        <v>227</v>
      </c>
      <c r="F24" s="8">
        <v>39497673</v>
      </c>
      <c r="G24" s="8">
        <f t="shared" si="5"/>
        <v>5924650950</v>
      </c>
      <c r="H24" s="2">
        <v>818000000</v>
      </c>
      <c r="I24" s="2">
        <f t="shared" si="6"/>
        <v>7.2428495721271391</v>
      </c>
      <c r="J24">
        <v>0.61746648739321197</v>
      </c>
      <c r="K24" s="2" t="s">
        <v>253</v>
      </c>
      <c r="L24" s="2" t="s">
        <v>253</v>
      </c>
      <c r="M24" s="8">
        <v>5642215</v>
      </c>
      <c r="N24" s="8">
        <v>4683451</v>
      </c>
      <c r="O24" s="8">
        <v>6861304</v>
      </c>
      <c r="P24" s="8">
        <v>0.44023000000000001</v>
      </c>
      <c r="Q24" s="38">
        <f t="shared" si="7"/>
        <v>1219089</v>
      </c>
      <c r="R24" s="38">
        <f t="shared" si="8"/>
        <v>877462</v>
      </c>
      <c r="S24" s="35">
        <f t="shared" si="4"/>
        <v>1.3911752784925013E-3</v>
      </c>
      <c r="T24" s="35">
        <f t="shared" si="9"/>
        <v>0.13911752784925013</v>
      </c>
      <c r="U24" s="8">
        <v>6.3194299999999995E-2</v>
      </c>
      <c r="V24" s="8">
        <v>0.14846200000000001</v>
      </c>
      <c r="W24" s="8">
        <v>-1.52096E-3</v>
      </c>
      <c r="X24" s="8">
        <v>-0.120758</v>
      </c>
      <c r="Y24" s="8">
        <v>0.285493</v>
      </c>
      <c r="Z24" s="8">
        <v>-1.11863E-2</v>
      </c>
      <c r="AA24" s="8">
        <v>0.14276900000000001</v>
      </c>
      <c r="AB24" s="8">
        <v>0.17326</v>
      </c>
      <c r="AC24" s="8">
        <v>0.251606</v>
      </c>
      <c r="AD24" s="8">
        <v>-1.30861E-2</v>
      </c>
      <c r="AE24" s="8">
        <v>-9.8046700000000001E-2</v>
      </c>
      <c r="AF24" s="8">
        <v>-0.17965</v>
      </c>
      <c r="AG24" s="8">
        <v>4.8801900000000004E-3</v>
      </c>
      <c r="AH24" s="8">
        <v>7.4434899999999998E-2</v>
      </c>
      <c r="AI24" s="8">
        <v>-5.4044000000000002E-3</v>
      </c>
      <c r="AJ24" s="8">
        <v>-1.5316E-2</v>
      </c>
      <c r="AK24" s="8">
        <v>4.9752999999999999E-2</v>
      </c>
      <c r="AL24" s="8">
        <v>-1.4468899999999999E-3</v>
      </c>
      <c r="AM24" s="8">
        <v>6.9554900000000003E-2</v>
      </c>
      <c r="AN24" s="8">
        <v>7.9682899999999994E-3</v>
      </c>
      <c r="AO24" s="8">
        <v>1.47042960244648</v>
      </c>
      <c r="AP24" s="8">
        <v>0.96089390648231099</v>
      </c>
      <c r="AQ24" s="8">
        <v>1.6568000000000001</v>
      </c>
      <c r="AR24" s="8">
        <v>1.7215245410036699</v>
      </c>
      <c r="AS24" s="8">
        <v>1.2875554715856801</v>
      </c>
      <c r="AT24" s="8">
        <v>2.0710000000000002</v>
      </c>
      <c r="AU24" s="8">
        <v>1.296134618</v>
      </c>
      <c r="AV24" s="8">
        <v>0.81765961399999998</v>
      </c>
      <c r="AW24" s="8">
        <v>1.2425999999999999</v>
      </c>
      <c r="AX24" s="8">
        <v>0.87029944717444696</v>
      </c>
      <c r="AY24" s="8">
        <v>0.68819860342513195</v>
      </c>
      <c r="AZ24" s="8">
        <v>0.82840000000000003</v>
      </c>
      <c r="BA24" s="8">
        <v>0.628224585876199</v>
      </c>
      <c r="BB24" s="8">
        <v>0.83976550887799395</v>
      </c>
      <c r="BC24" s="8">
        <v>0.1381</v>
      </c>
      <c r="BD24" s="8" t="s">
        <v>4</v>
      </c>
      <c r="BE24" s="8" t="s">
        <v>4</v>
      </c>
      <c r="BF24" s="8" t="s">
        <v>4</v>
      </c>
      <c r="BG24" s="8">
        <v>1.3489133333333301</v>
      </c>
      <c r="BH24" s="8">
        <v>0.63299149774983698</v>
      </c>
      <c r="BI24" s="8">
        <v>1.2425999999999999</v>
      </c>
      <c r="BJ24" s="8">
        <v>1.05842795107034</v>
      </c>
      <c r="BK24" s="8">
        <v>0.62935188243890905</v>
      </c>
      <c r="BL24" s="8">
        <v>1.1045</v>
      </c>
      <c r="BM24" s="8">
        <v>0.816644056372549</v>
      </c>
      <c r="BN24" s="8">
        <v>0.58118661358056101</v>
      </c>
      <c r="BO24" s="8">
        <v>0.82840000000000003</v>
      </c>
      <c r="BP24" s="8">
        <v>0.16517496932515299</v>
      </c>
      <c r="BQ24" s="8">
        <v>0.27543580722823102</v>
      </c>
      <c r="BR24" s="8">
        <v>0</v>
      </c>
      <c r="BS24" s="8">
        <v>0.45908590852904801</v>
      </c>
      <c r="BT24" s="8">
        <v>0.275854799029706</v>
      </c>
      <c r="BU24" s="8">
        <v>0.41420000000000001</v>
      </c>
      <c r="BV24" s="8">
        <v>2.3973034313725501</v>
      </c>
      <c r="BW24" s="8">
        <v>0.59027319412601698</v>
      </c>
      <c r="BX24" s="8">
        <v>2.4851999999999999</v>
      </c>
      <c r="BY24">
        <v>1.1470090702947799</v>
      </c>
      <c r="BZ24">
        <v>0.56724968780426499</v>
      </c>
      <c r="CA24">
        <v>1.2425999999999999</v>
      </c>
      <c r="CB24">
        <v>0.87068191489361701</v>
      </c>
      <c r="CC24">
        <v>0.433834543191983</v>
      </c>
      <c r="CD24" s="28">
        <v>0.82840000000000003</v>
      </c>
      <c r="CE24" s="22">
        <v>0.490501622460497</v>
      </c>
      <c r="CF24">
        <v>0.42025526367622301</v>
      </c>
      <c r="CG24" s="28">
        <v>0.41420000000000001</v>
      </c>
    </row>
    <row r="25" spans="1:85" x14ac:dyDescent="0.2">
      <c r="A25" s="2" t="s">
        <v>23</v>
      </c>
      <c r="B25" s="2" t="s">
        <v>146</v>
      </c>
      <c r="C25" s="2" t="s">
        <v>2</v>
      </c>
      <c r="D25" s="4" t="s">
        <v>87</v>
      </c>
      <c r="E25" s="4" t="s">
        <v>227</v>
      </c>
      <c r="F25" s="8">
        <v>52641044</v>
      </c>
      <c r="G25" s="8">
        <f t="shared" si="5"/>
        <v>7896156600</v>
      </c>
      <c r="H25" s="2">
        <v>818000000</v>
      </c>
      <c r="I25" s="2">
        <f t="shared" si="6"/>
        <v>9.6530031784841075</v>
      </c>
      <c r="J25">
        <v>0.62939229716614298</v>
      </c>
      <c r="K25" s="2" t="s">
        <v>253</v>
      </c>
      <c r="L25" s="2" t="s">
        <v>253</v>
      </c>
      <c r="M25" s="8">
        <v>5904052</v>
      </c>
      <c r="N25" s="8">
        <v>4794689.5</v>
      </c>
      <c r="O25" s="8">
        <v>7033924</v>
      </c>
      <c r="P25" s="8">
        <v>0.49542000000000003</v>
      </c>
      <c r="Q25" s="38">
        <f t="shared" si="7"/>
        <v>1129872</v>
      </c>
      <c r="R25" s="38">
        <f t="shared" si="8"/>
        <v>704842</v>
      </c>
      <c r="S25" s="35">
        <f t="shared" si="4"/>
        <v>1.2893644305386066E-3</v>
      </c>
      <c r="T25" s="35">
        <f t="shared" si="9"/>
        <v>0.12893644305386065</v>
      </c>
      <c r="U25" s="8">
        <v>8.0003199999999997E-2</v>
      </c>
      <c r="V25" s="8">
        <v>0.21917800000000001</v>
      </c>
      <c r="W25" s="8">
        <v>8.9493699999999995E-2</v>
      </c>
      <c r="X25" s="8">
        <v>5.3422900000000002E-2</v>
      </c>
      <c r="Y25" s="8">
        <v>-5.3106500000000001E-2</v>
      </c>
      <c r="Z25" s="8">
        <v>5.3325600000000001E-2</v>
      </c>
      <c r="AA25" s="8">
        <v>-0.121646</v>
      </c>
      <c r="AB25" s="8">
        <v>-3.2554800000000002E-2</v>
      </c>
      <c r="AC25" s="8">
        <v>-6.7696400000000004E-3</v>
      </c>
      <c r="AD25" s="8">
        <v>-0.158577</v>
      </c>
      <c r="AE25" s="8">
        <v>-9.5023800000000005E-2</v>
      </c>
      <c r="AF25" s="8">
        <v>-0.143318</v>
      </c>
      <c r="AG25" s="8">
        <v>-5.7353300000000003E-2</v>
      </c>
      <c r="AH25" s="8">
        <v>0.111943</v>
      </c>
      <c r="AI25" s="8">
        <v>-5.0537300000000002E-3</v>
      </c>
      <c r="AJ25" s="8">
        <v>5.7806400000000001E-2</v>
      </c>
      <c r="AK25" s="8">
        <v>-0.15131</v>
      </c>
      <c r="AL25" s="8">
        <v>-6.8571199999999999E-2</v>
      </c>
      <c r="AM25" s="8">
        <v>-0.13608799999999999</v>
      </c>
      <c r="AN25" s="8">
        <v>-2.2134299999999999E-2</v>
      </c>
      <c r="AO25" s="8">
        <v>1.56134048929664</v>
      </c>
      <c r="AP25" s="8">
        <v>0.88551886925622203</v>
      </c>
      <c r="AQ25" s="8">
        <v>1.6575</v>
      </c>
      <c r="AR25" s="8">
        <v>1.5735768053855601</v>
      </c>
      <c r="AS25" s="8">
        <v>1.0398116847768599</v>
      </c>
      <c r="AT25" s="8">
        <v>1.5539000000000001</v>
      </c>
      <c r="AU25" s="8">
        <v>1.0633211010000001</v>
      </c>
      <c r="AV25" s="8">
        <v>0.75680903700000002</v>
      </c>
      <c r="AW25" s="8">
        <v>1.0359</v>
      </c>
      <c r="AX25" s="8">
        <v>0.72243273955774001</v>
      </c>
      <c r="AY25" s="8">
        <v>0.65104319499446905</v>
      </c>
      <c r="AZ25" s="8">
        <v>0.62160000000000004</v>
      </c>
      <c r="BA25" s="8">
        <v>0.43284982698961899</v>
      </c>
      <c r="BB25" s="8">
        <v>0.37860822292642099</v>
      </c>
      <c r="BC25" s="8">
        <v>0.41439999999999999</v>
      </c>
      <c r="BD25" s="8" t="s">
        <v>4</v>
      </c>
      <c r="BE25" s="8" t="s">
        <v>4</v>
      </c>
      <c r="BF25" s="8" t="s">
        <v>4</v>
      </c>
      <c r="BG25" s="8">
        <v>3.08610758409786</v>
      </c>
      <c r="BH25" s="8">
        <v>1.79479123304744</v>
      </c>
      <c r="BI25" s="8">
        <v>2.3826999999999998</v>
      </c>
      <c r="BJ25" s="8">
        <v>1.24046513761468</v>
      </c>
      <c r="BK25" s="8">
        <v>0.71287166877359598</v>
      </c>
      <c r="BL25" s="8">
        <v>1.3467</v>
      </c>
      <c r="BM25" s="8">
        <v>1.54871537990196</v>
      </c>
      <c r="BN25" s="8">
        <v>1.1145586001627701</v>
      </c>
      <c r="BO25" s="8">
        <v>1.5539000000000001</v>
      </c>
      <c r="BP25" s="8">
        <v>0.66955809815950895</v>
      </c>
      <c r="BQ25" s="8">
        <v>0.77481962195947396</v>
      </c>
      <c r="BR25" s="8">
        <v>0.41439999999999999</v>
      </c>
      <c r="BS25" s="8">
        <v>0.98752646744930594</v>
      </c>
      <c r="BT25" s="8">
        <v>0.794275917125291</v>
      </c>
      <c r="BU25" s="8">
        <v>0.93240000000000001</v>
      </c>
      <c r="BV25" s="8">
        <v>3.2130849541284401</v>
      </c>
      <c r="BW25" s="8">
        <v>0.73690161753303995</v>
      </c>
      <c r="BX25" s="8">
        <v>3.2113999999999998</v>
      </c>
      <c r="BY25">
        <v>0.73276908541194297</v>
      </c>
      <c r="BZ25">
        <v>0.38653440852721799</v>
      </c>
      <c r="CA25">
        <v>0.82879999999999998</v>
      </c>
      <c r="CB25">
        <v>1.3395922785768399</v>
      </c>
      <c r="CC25">
        <v>0.60389499225246701</v>
      </c>
      <c r="CD25" s="28">
        <v>1.3467</v>
      </c>
      <c r="CE25" s="22">
        <v>0.46031686729924898</v>
      </c>
      <c r="CF25">
        <v>0.32724110561499198</v>
      </c>
      <c r="CG25" s="28">
        <v>0.41439999999999999</v>
      </c>
    </row>
    <row r="26" spans="1:85" x14ac:dyDescent="0.2">
      <c r="A26" s="2" t="s">
        <v>6</v>
      </c>
      <c r="B26" s="2" t="s">
        <v>158</v>
      </c>
      <c r="C26" s="2" t="s">
        <v>3</v>
      </c>
      <c r="D26" s="4" t="s">
        <v>88</v>
      </c>
      <c r="E26" s="4" t="s">
        <v>227</v>
      </c>
      <c r="F26" s="8">
        <v>41103250</v>
      </c>
      <c r="G26" s="8">
        <f t="shared" si="5"/>
        <v>6165487500</v>
      </c>
      <c r="H26" s="2">
        <v>843000000</v>
      </c>
      <c r="I26" s="2">
        <f t="shared" si="6"/>
        <v>7.3137455516014231</v>
      </c>
      <c r="J26">
        <v>0.61717397329507395</v>
      </c>
      <c r="K26" s="2" t="s">
        <v>253</v>
      </c>
      <c r="L26" s="2" t="s">
        <v>253</v>
      </c>
      <c r="M26" s="8">
        <v>6089122</v>
      </c>
      <c r="N26" s="8">
        <v>4748668.2</v>
      </c>
      <c r="O26" s="8">
        <v>6964394</v>
      </c>
      <c r="P26" s="8">
        <v>0.60497000000000001</v>
      </c>
      <c r="Q26" s="38">
        <f t="shared" si="7"/>
        <v>875272</v>
      </c>
      <c r="R26" s="38">
        <f t="shared" si="8"/>
        <v>774372</v>
      </c>
      <c r="S26" s="35">
        <f t="shared" si="4"/>
        <v>9.9882516236032685E-4</v>
      </c>
      <c r="T26" s="35">
        <f t="shared" si="9"/>
        <v>9.9882516236032684E-2</v>
      </c>
      <c r="U26" s="8">
        <v>0.12617100000000001</v>
      </c>
      <c r="V26" s="8">
        <v>-0.15726699999999999</v>
      </c>
      <c r="W26" s="8">
        <v>0.23705499999999999</v>
      </c>
      <c r="X26" s="8">
        <v>-5.0898800000000001E-2</v>
      </c>
      <c r="Y26" s="8">
        <v>0.176619</v>
      </c>
      <c r="Z26" s="8">
        <v>-1.12969E-3</v>
      </c>
      <c r="AA26" s="8">
        <v>-4.0711200000000003E-2</v>
      </c>
      <c r="AB26" s="8">
        <v>1.1923E-2</v>
      </c>
      <c r="AC26" s="8">
        <v>5.8393199999999999E-2</v>
      </c>
      <c r="AD26" s="8">
        <v>8.68226E-2</v>
      </c>
      <c r="AE26" s="8">
        <v>6.6384700000000005E-2</v>
      </c>
      <c r="AF26" s="8">
        <v>6.8296399999999993E-2</v>
      </c>
      <c r="AG26" s="8">
        <v>1.4387E-2</v>
      </c>
      <c r="AH26" s="8">
        <v>-8.1853999999999996E-2</v>
      </c>
      <c r="AI26" s="8">
        <v>-3.39403E-2</v>
      </c>
      <c r="AJ26" s="8">
        <v>-7.7226500000000003E-2</v>
      </c>
      <c r="AK26" s="8">
        <v>-8.0983399999999997E-2</v>
      </c>
      <c r="AL26" s="8">
        <v>-7.7557600000000004E-2</v>
      </c>
      <c r="AM26" s="8">
        <v>9.5876600000000006E-2</v>
      </c>
      <c r="AN26" s="8">
        <v>-2.3685899999999999E-2</v>
      </c>
      <c r="AO26" s="8">
        <v>1.5057732110091699</v>
      </c>
      <c r="AP26" s="8">
        <v>1.1608581659111901</v>
      </c>
      <c r="AQ26" s="8">
        <v>1.3673</v>
      </c>
      <c r="AR26" s="8">
        <v>1.1934066095471201</v>
      </c>
      <c r="AS26" s="8">
        <v>0.76136618114636301</v>
      </c>
      <c r="AT26" s="8">
        <v>1.2305999999999999</v>
      </c>
      <c r="AU26" s="8">
        <v>0.90266012200000001</v>
      </c>
      <c r="AV26" s="8">
        <v>0.72253078000000004</v>
      </c>
      <c r="AW26" s="8">
        <v>0.95709999999999995</v>
      </c>
      <c r="AX26" s="8">
        <v>0.52440866093366101</v>
      </c>
      <c r="AY26" s="8">
        <v>0.45518173030301601</v>
      </c>
      <c r="AZ26" s="8">
        <v>0.41020000000000001</v>
      </c>
      <c r="BA26" s="8">
        <v>0.26146394439617698</v>
      </c>
      <c r="BB26" s="8">
        <v>0.35600557261599902</v>
      </c>
      <c r="BC26" s="8">
        <v>0.13669999999999999</v>
      </c>
      <c r="BD26" s="8" t="s">
        <v>4</v>
      </c>
      <c r="BE26" s="8" t="s">
        <v>4</v>
      </c>
      <c r="BF26" s="8" t="s">
        <v>4</v>
      </c>
      <c r="BG26" s="8">
        <v>2.1905016513761502</v>
      </c>
      <c r="BH26" s="8">
        <v>0.98738106512922796</v>
      </c>
      <c r="BI26" s="8">
        <v>2.0508999999999999</v>
      </c>
      <c r="BJ26" s="8">
        <v>0.70429559633027505</v>
      </c>
      <c r="BK26" s="8">
        <v>0.51712642836947798</v>
      </c>
      <c r="BL26" s="8">
        <v>0.68359999999999999</v>
      </c>
      <c r="BM26" s="8">
        <v>1.0950854166666699</v>
      </c>
      <c r="BN26" s="8">
        <v>0.73917942257421698</v>
      </c>
      <c r="BO26" s="8">
        <v>1.0938000000000001</v>
      </c>
      <c r="BP26" s="8">
        <v>0.25567852760736198</v>
      </c>
      <c r="BQ26" s="8">
        <v>0.35903664363453902</v>
      </c>
      <c r="BR26" s="8">
        <v>0.13669999999999999</v>
      </c>
      <c r="BS26" s="8">
        <v>0.68979506726457396</v>
      </c>
      <c r="BT26" s="8">
        <v>0.64392734426424303</v>
      </c>
      <c r="BU26" s="8">
        <v>0.27350000000000002</v>
      </c>
      <c r="BV26" s="8">
        <v>3.1195862996941899</v>
      </c>
      <c r="BW26" s="8">
        <v>0.81563138290926696</v>
      </c>
      <c r="BX26" s="8">
        <v>2.8713000000000002</v>
      </c>
      <c r="BY26">
        <v>1.41741171579743</v>
      </c>
      <c r="BZ26">
        <v>0.71803763653438302</v>
      </c>
      <c r="CA26">
        <v>1.3673</v>
      </c>
      <c r="CB26">
        <v>1.0713712339137</v>
      </c>
      <c r="CC26">
        <v>0.49495107825809898</v>
      </c>
      <c r="CD26" s="28">
        <v>1.0938000000000001</v>
      </c>
      <c r="CE26" s="22">
        <v>1.0734487473460701</v>
      </c>
      <c r="CF26">
        <v>0.72065716605336105</v>
      </c>
      <c r="CG26" s="28">
        <v>0.95709999999999995</v>
      </c>
    </row>
    <row r="27" spans="1:85" x14ac:dyDescent="0.2">
      <c r="A27" s="2" t="s">
        <v>24</v>
      </c>
      <c r="B27" s="2" t="s">
        <v>148</v>
      </c>
      <c r="C27" s="4" t="s">
        <v>0</v>
      </c>
      <c r="D27" s="4" t="s">
        <v>89</v>
      </c>
      <c r="E27" s="4" t="s">
        <v>227</v>
      </c>
      <c r="F27" s="8">
        <v>53276238</v>
      </c>
      <c r="G27" s="8">
        <f t="shared" si="5"/>
        <v>7991435700</v>
      </c>
      <c r="H27" s="2">
        <v>818000000</v>
      </c>
      <c r="I27" s="2">
        <f t="shared" si="6"/>
        <v>9.7694812958435211</v>
      </c>
      <c r="J27">
        <v>0.63554447416883197</v>
      </c>
      <c r="K27" s="2" t="s">
        <v>253</v>
      </c>
      <c r="L27" s="2" t="s">
        <v>253</v>
      </c>
      <c r="M27" s="8">
        <v>5272817</v>
      </c>
      <c r="N27" s="8">
        <v>4876772.5</v>
      </c>
      <c r="O27" s="8">
        <v>7159726</v>
      </c>
      <c r="P27" s="8">
        <v>0.17348</v>
      </c>
      <c r="Q27" s="38">
        <f t="shared" si="7"/>
        <v>1886909</v>
      </c>
      <c r="R27" s="38">
        <f t="shared" si="8"/>
        <v>579040</v>
      </c>
      <c r="S27" s="35">
        <f t="shared" si="4"/>
        <v>2.15326457179501E-3</v>
      </c>
      <c r="T27" s="35">
        <f t="shared" si="9"/>
        <v>0.215326457179501</v>
      </c>
      <c r="U27" s="8">
        <v>6.9207400000000002E-2</v>
      </c>
      <c r="V27" s="8">
        <v>-6.9376699999999999E-2</v>
      </c>
      <c r="W27" s="8">
        <v>-6.2459300000000002E-2</v>
      </c>
      <c r="X27" s="8">
        <v>-0.12214700000000001</v>
      </c>
      <c r="Y27" s="8">
        <v>2.6903300000000002E-2</v>
      </c>
      <c r="Z27" s="8">
        <v>-5.8318599999999998E-2</v>
      </c>
      <c r="AA27" s="8">
        <v>0.111788</v>
      </c>
      <c r="AB27" s="8">
        <v>-0.180921</v>
      </c>
      <c r="AC27" s="8">
        <v>-2.2094699999999998E-2</v>
      </c>
      <c r="AD27" s="8">
        <v>9.0567099999999998E-2</v>
      </c>
      <c r="AE27" s="8">
        <v>-7.0767999999999998E-2</v>
      </c>
      <c r="AF27" s="8">
        <v>-9.8331399999999999E-2</v>
      </c>
      <c r="AG27" s="8">
        <v>-1.44777E-2</v>
      </c>
      <c r="AH27" s="8">
        <v>-5.0139299999999998E-2</v>
      </c>
      <c r="AI27" s="8">
        <v>-5.6887699999999999E-2</v>
      </c>
      <c r="AJ27" s="8">
        <v>-8.7589299999999995E-2</v>
      </c>
      <c r="AK27" s="8">
        <v>8.7242600000000003E-2</v>
      </c>
      <c r="AL27" s="8">
        <v>0.149227</v>
      </c>
      <c r="AM27" s="8">
        <v>2.5359799999999998E-2</v>
      </c>
      <c r="AN27" s="8">
        <v>-9.0823299999999996E-2</v>
      </c>
      <c r="AO27" s="8">
        <v>2.77566501529052</v>
      </c>
      <c r="AP27" s="8">
        <v>1.64011707543254</v>
      </c>
      <c r="AQ27" s="8">
        <v>2.6613000000000002</v>
      </c>
      <c r="AR27" s="8">
        <v>3.00945856793146</v>
      </c>
      <c r="AS27" s="8">
        <v>1.85529046263326</v>
      </c>
      <c r="AT27" s="8">
        <v>3.4802</v>
      </c>
      <c r="AU27" s="8">
        <v>2.1276414680000002</v>
      </c>
      <c r="AV27" s="8">
        <v>1.458463496</v>
      </c>
      <c r="AW27" s="8">
        <v>2.0472000000000001</v>
      </c>
      <c r="AX27" s="8">
        <v>1.4185114864864901</v>
      </c>
      <c r="AY27" s="8">
        <v>1.04160511575043</v>
      </c>
      <c r="AZ27" s="8">
        <v>1.2282999999999999</v>
      </c>
      <c r="BA27" s="8">
        <v>0.75397768166089996</v>
      </c>
      <c r="BB27" s="8">
        <v>0.83937538650286203</v>
      </c>
      <c r="BC27" s="8">
        <v>0.20469999999999999</v>
      </c>
      <c r="BD27" s="8">
        <v>1.42223325062035E-2</v>
      </c>
      <c r="BE27" s="8">
        <v>5.2064559050694501E-2</v>
      </c>
      <c r="BF27" s="8">
        <v>0</v>
      </c>
      <c r="BG27" s="8">
        <v>1.7411805504587199</v>
      </c>
      <c r="BH27" s="8">
        <v>0.81786887113284701</v>
      </c>
      <c r="BI27" s="8">
        <v>1.7401</v>
      </c>
      <c r="BJ27" s="8">
        <v>0.93093840978593301</v>
      </c>
      <c r="BK27" s="8">
        <v>0.539104584147299</v>
      </c>
      <c r="BL27" s="8">
        <v>0.92120000000000002</v>
      </c>
      <c r="BM27" s="8">
        <v>0.80445759803921602</v>
      </c>
      <c r="BN27" s="8">
        <v>0.70720054323667703</v>
      </c>
      <c r="BO27" s="8">
        <v>0.81889999999999996</v>
      </c>
      <c r="BP27" s="8">
        <v>0.220422883435583</v>
      </c>
      <c r="BQ27" s="8">
        <v>0.384334775494035</v>
      </c>
      <c r="BR27" s="8">
        <v>0.1024</v>
      </c>
      <c r="BS27" s="8">
        <v>0.61801152849740904</v>
      </c>
      <c r="BT27" s="8">
        <v>0.38666095335585698</v>
      </c>
      <c r="BU27" s="8">
        <v>0.51180000000000003</v>
      </c>
      <c r="BV27" s="8">
        <v>3.4834733944954102</v>
      </c>
      <c r="BW27" s="8">
        <v>0.75400482621230303</v>
      </c>
      <c r="BX27" s="8">
        <v>3.2755000000000001</v>
      </c>
      <c r="BY27">
        <v>1.4229831443688601</v>
      </c>
      <c r="BZ27">
        <v>0.71451661003557598</v>
      </c>
      <c r="CA27">
        <v>1.2282999999999999</v>
      </c>
      <c r="CB27">
        <v>1.1081428463285401</v>
      </c>
      <c r="CC27">
        <v>0.45998329811156102</v>
      </c>
      <c r="CD27" s="28">
        <v>1.1259999999999999</v>
      </c>
      <c r="CE27" s="22">
        <v>0.49725294200649101</v>
      </c>
      <c r="CF27">
        <v>0.320255769987075</v>
      </c>
      <c r="CG27" s="28">
        <v>0.40939999999999999</v>
      </c>
    </row>
    <row r="28" spans="1:85" x14ac:dyDescent="0.2">
      <c r="A28" s="2" t="s">
        <v>25</v>
      </c>
      <c r="B28" s="2" t="s">
        <v>149</v>
      </c>
      <c r="C28" s="2" t="s">
        <v>2</v>
      </c>
      <c r="D28" s="4" t="s">
        <v>90</v>
      </c>
      <c r="E28" s="4" t="s">
        <v>227</v>
      </c>
      <c r="F28" s="8">
        <v>22307828</v>
      </c>
      <c r="G28" s="8">
        <f t="shared" si="5"/>
        <v>3346174200</v>
      </c>
      <c r="H28" s="2">
        <v>818000000</v>
      </c>
      <c r="I28" s="2">
        <f t="shared" si="6"/>
        <v>4.0906775061124696</v>
      </c>
      <c r="J28">
        <v>0.62960128066847398</v>
      </c>
      <c r="K28" s="2" t="s">
        <v>253</v>
      </c>
      <c r="L28" s="2" t="s">
        <v>253</v>
      </c>
      <c r="M28" s="8">
        <v>5199898</v>
      </c>
      <c r="N28" s="8">
        <v>3975690.5</v>
      </c>
      <c r="O28" s="8">
        <v>5797421</v>
      </c>
      <c r="P28" s="8">
        <v>0.67200000000000004</v>
      </c>
      <c r="Q28" s="38">
        <f t="shared" si="7"/>
        <v>597523</v>
      </c>
      <c r="R28" s="38">
        <f t="shared" si="8"/>
        <v>1941345</v>
      </c>
      <c r="S28" s="35">
        <f t="shared" si="4"/>
        <v>6.818691875086026E-4</v>
      </c>
      <c r="T28" s="35">
        <f t="shared" si="9"/>
        <v>6.8186918750860262E-2</v>
      </c>
      <c r="U28" s="8">
        <v>-3.4303699999999999E-3</v>
      </c>
      <c r="V28" s="8">
        <v>1.8421699999999999E-2</v>
      </c>
      <c r="W28" s="8">
        <v>-8.7553900000000004E-2</v>
      </c>
      <c r="X28" s="8">
        <v>0.22789799999999999</v>
      </c>
      <c r="Y28" s="8">
        <v>-0.210948</v>
      </c>
      <c r="Z28" s="8">
        <v>-4.9328400000000001E-2</v>
      </c>
      <c r="AA28" s="8">
        <v>0.29032200000000002</v>
      </c>
      <c r="AB28" s="8">
        <v>0.222967</v>
      </c>
      <c r="AC28" s="8">
        <v>9.6655000000000005E-2</v>
      </c>
      <c r="AD28" s="8">
        <v>0.152697</v>
      </c>
      <c r="AE28" s="8">
        <v>4.1197499999999998E-2</v>
      </c>
      <c r="AF28" s="8">
        <v>-2.8187299999999998E-2</v>
      </c>
      <c r="AG28" s="8">
        <v>-0.133441</v>
      </c>
      <c r="AH28" s="8">
        <v>-8.0449300000000001E-2</v>
      </c>
      <c r="AI28" s="8">
        <v>-3.4350400000000003E-2</v>
      </c>
      <c r="AJ28" s="8">
        <v>-3.5129399999999999E-4</v>
      </c>
      <c r="AK28" s="8">
        <v>6.5324300000000002E-2</v>
      </c>
      <c r="AL28" s="8">
        <v>0.177424</v>
      </c>
      <c r="AM28" s="8">
        <v>0.152285</v>
      </c>
      <c r="AN28" s="8">
        <v>-0.119521</v>
      </c>
      <c r="AO28" s="8">
        <v>1.5696192660550501</v>
      </c>
      <c r="AP28" s="8">
        <v>1.43898051886531</v>
      </c>
      <c r="AQ28" s="8">
        <v>1.4666999999999999</v>
      </c>
      <c r="AR28" s="8">
        <v>1.47946774785802</v>
      </c>
      <c r="AS28" s="8">
        <v>1.3132083875729199</v>
      </c>
      <c r="AT28" s="8">
        <v>0.9778</v>
      </c>
      <c r="AU28" s="8">
        <v>1.280001223</v>
      </c>
      <c r="AV28" s="8">
        <v>1.098671545</v>
      </c>
      <c r="AW28" s="8">
        <v>0.9778</v>
      </c>
      <c r="AX28" s="8">
        <v>0.91987328009827996</v>
      </c>
      <c r="AY28" s="8">
        <v>0.74930578154169003</v>
      </c>
      <c r="AZ28" s="8">
        <v>0.73340000000000005</v>
      </c>
      <c r="BA28" s="8">
        <v>0.41439013215859</v>
      </c>
      <c r="BB28" s="8">
        <v>0.53946081500463705</v>
      </c>
      <c r="BC28" s="8">
        <v>0</v>
      </c>
      <c r="BD28" s="8" t="s">
        <v>4</v>
      </c>
      <c r="BE28" s="8" t="s">
        <v>4</v>
      </c>
      <c r="BF28" s="8" t="s">
        <v>4</v>
      </c>
      <c r="BG28" s="8">
        <v>1.5388123547400601</v>
      </c>
      <c r="BH28" s="8">
        <v>1.1124489923175001</v>
      </c>
      <c r="BI28" s="8">
        <v>1.2222999999999999</v>
      </c>
      <c r="BJ28" s="8">
        <v>0.84939498470948005</v>
      </c>
      <c r="BK28" s="8">
        <v>0.58450258093778695</v>
      </c>
      <c r="BL28" s="8">
        <v>0.9778</v>
      </c>
      <c r="BM28" s="8">
        <v>0.85154950980392197</v>
      </c>
      <c r="BN28" s="8">
        <v>0.50402118184373301</v>
      </c>
      <c r="BO28" s="8">
        <v>0.9778</v>
      </c>
      <c r="BP28" s="8">
        <v>0.26113454210202802</v>
      </c>
      <c r="BQ28" s="8">
        <v>0.38700894381725498</v>
      </c>
      <c r="BR28" s="8">
        <v>0</v>
      </c>
      <c r="BS28" s="8">
        <v>0.58075788770053505</v>
      </c>
      <c r="BT28" s="8">
        <v>0.412915741286556</v>
      </c>
      <c r="BU28" s="8">
        <v>0.4889</v>
      </c>
      <c r="BV28" s="8">
        <v>3.3516898470948</v>
      </c>
      <c r="BW28" s="8">
        <v>1.5098520225245</v>
      </c>
      <c r="BX28" s="8">
        <v>2.9335</v>
      </c>
      <c r="BY28">
        <v>0.73872796674225205</v>
      </c>
      <c r="BZ28">
        <v>0.75519029124776205</v>
      </c>
      <c r="CA28">
        <v>0.4889</v>
      </c>
      <c r="CB28">
        <v>0.70673020439061296</v>
      </c>
      <c r="CC28">
        <v>0.433562108798138</v>
      </c>
      <c r="CD28" s="28">
        <v>0.73340000000000005</v>
      </c>
      <c r="CE28" s="22">
        <v>0.46507313644753701</v>
      </c>
      <c r="CF28">
        <v>0.417858872826397</v>
      </c>
      <c r="CG28" s="28">
        <v>0.4889</v>
      </c>
    </row>
    <row r="29" spans="1:85" x14ac:dyDescent="0.2">
      <c r="A29" s="2" t="s">
        <v>11</v>
      </c>
      <c r="B29" s="2" t="s">
        <v>150</v>
      </c>
      <c r="C29" s="2" t="s">
        <v>2</v>
      </c>
      <c r="D29" s="4" t="s">
        <v>91</v>
      </c>
      <c r="E29" s="4" t="s">
        <v>227</v>
      </c>
      <c r="F29" s="8">
        <v>22563211</v>
      </c>
      <c r="G29" s="8">
        <f t="shared" si="5"/>
        <v>3384481650</v>
      </c>
      <c r="H29" s="2">
        <v>818000000</v>
      </c>
      <c r="I29" s="2">
        <f t="shared" si="6"/>
        <v>4.1375081295843517</v>
      </c>
      <c r="J29">
        <v>0.63406418783973795</v>
      </c>
      <c r="K29" s="2" t="s">
        <v>253</v>
      </c>
      <c r="L29" s="2" t="s">
        <v>253</v>
      </c>
      <c r="M29" s="8">
        <v>5199452</v>
      </c>
      <c r="N29" s="8">
        <v>4081436.5</v>
      </c>
      <c r="O29" s="8">
        <v>5952281</v>
      </c>
      <c r="P29" s="8">
        <v>0.59760000000000002</v>
      </c>
      <c r="Q29" s="38">
        <f t="shared" si="7"/>
        <v>752829</v>
      </c>
      <c r="R29" s="38">
        <f t="shared" si="8"/>
        <v>1786485</v>
      </c>
      <c r="S29" s="35">
        <f t="shared" si="4"/>
        <v>8.5909814109735329E-4</v>
      </c>
      <c r="T29" s="35">
        <f t="shared" si="9"/>
        <v>8.5909814109735333E-2</v>
      </c>
      <c r="U29" s="8">
        <v>9.1472700000000004E-2</v>
      </c>
      <c r="V29" s="8">
        <v>0.13341</v>
      </c>
      <c r="W29" s="8">
        <v>5.0793900000000003E-2</v>
      </c>
      <c r="X29" s="8">
        <v>0.124585</v>
      </c>
      <c r="Y29" s="8">
        <v>-0.30435099999999998</v>
      </c>
      <c r="Z29" s="8">
        <v>5.2340900000000003E-2</v>
      </c>
      <c r="AA29" s="8">
        <v>-7.9761399999999996E-2</v>
      </c>
      <c r="AB29" s="8">
        <v>-7.0894899999999997E-2</v>
      </c>
      <c r="AC29" s="8">
        <v>8.5052100000000005E-2</v>
      </c>
      <c r="AD29" s="8">
        <v>-0.113443</v>
      </c>
      <c r="AE29" s="8">
        <v>-0.11772100000000001</v>
      </c>
      <c r="AF29" s="8">
        <v>-0.171543</v>
      </c>
      <c r="AG29" s="8">
        <v>2.4089900000000001E-2</v>
      </c>
      <c r="AH29" s="8">
        <v>0.100506</v>
      </c>
      <c r="AI29" s="8">
        <v>-3.5965400000000002E-2</v>
      </c>
      <c r="AJ29" s="8">
        <v>-8.0439399999999994E-2</v>
      </c>
      <c r="AK29" s="8">
        <v>4.1529299999999998E-2</v>
      </c>
      <c r="AL29" s="8">
        <v>-5.9572699999999999E-2</v>
      </c>
      <c r="AM29" s="8">
        <v>6.2815900000000001E-3</v>
      </c>
      <c r="AN29" s="8">
        <v>-7.6404899999999998E-2</v>
      </c>
      <c r="AO29" s="8">
        <v>1.51519449541284</v>
      </c>
      <c r="AP29" s="8">
        <v>0.94012936398910196</v>
      </c>
      <c r="AQ29" s="8">
        <v>1.4500999999999999</v>
      </c>
      <c r="AR29" s="8">
        <v>1.51864167686659</v>
      </c>
      <c r="AS29" s="8">
        <v>1.2553103864197901</v>
      </c>
      <c r="AT29" s="8">
        <v>1.2084999999999999</v>
      </c>
      <c r="AU29" s="8">
        <v>1.215110581</v>
      </c>
      <c r="AV29" s="8">
        <v>1.045972994</v>
      </c>
      <c r="AW29" s="8">
        <v>0.96679999999999999</v>
      </c>
      <c r="AX29" s="8">
        <v>0.88155178132678103</v>
      </c>
      <c r="AY29" s="8">
        <v>0.63906380049022404</v>
      </c>
      <c r="AZ29" s="8">
        <v>0.72509999999999997</v>
      </c>
      <c r="BA29" s="8">
        <v>0.69872854671280304</v>
      </c>
      <c r="BB29" s="8">
        <v>0.82684751100617504</v>
      </c>
      <c r="BC29" s="8">
        <v>0.2417</v>
      </c>
      <c r="BD29" s="8" t="s">
        <v>4</v>
      </c>
      <c r="BE29" s="8" t="s">
        <v>4</v>
      </c>
      <c r="BF29" s="8" t="s">
        <v>4</v>
      </c>
      <c r="BG29" s="8">
        <v>3.3177389602446499</v>
      </c>
      <c r="BH29" s="8">
        <v>1.7792296366631699</v>
      </c>
      <c r="BI29" s="8">
        <v>2.9003000000000001</v>
      </c>
      <c r="BJ29" s="8">
        <v>1.2044692966360899</v>
      </c>
      <c r="BK29" s="8">
        <v>0.81407893436083201</v>
      </c>
      <c r="BL29" s="8">
        <v>1.2084999999999999</v>
      </c>
      <c r="BM29" s="8">
        <v>1.2857683210784301</v>
      </c>
      <c r="BN29" s="8">
        <v>0.953388080106366</v>
      </c>
      <c r="BO29" s="8">
        <v>1.2084999999999999</v>
      </c>
      <c r="BP29" s="8">
        <v>0.41993398773006102</v>
      </c>
      <c r="BQ29" s="8">
        <v>0.41470072350794202</v>
      </c>
      <c r="BR29" s="8">
        <v>0.2417</v>
      </c>
      <c r="BS29" s="8">
        <v>0.77728281622911699</v>
      </c>
      <c r="BT29" s="8">
        <v>0.54292787898874595</v>
      </c>
      <c r="BU29" s="8">
        <v>0.4834</v>
      </c>
      <c r="BV29" s="8">
        <v>2.9199548012232399</v>
      </c>
      <c r="BW29" s="8">
        <v>1.2147268147453301</v>
      </c>
      <c r="BX29" s="8">
        <v>2.6585999999999999</v>
      </c>
      <c r="BY29">
        <v>1.94456461187215</v>
      </c>
      <c r="BZ29">
        <v>0.97531267992036497</v>
      </c>
      <c r="CA29">
        <v>2.1751999999999998</v>
      </c>
      <c r="CB29">
        <v>1.6275133079847901</v>
      </c>
      <c r="CC29">
        <v>0.91814329840483799</v>
      </c>
      <c r="CD29" s="28">
        <v>1.4500999999999999</v>
      </c>
      <c r="CE29" s="22">
        <v>0.42330306339526302</v>
      </c>
      <c r="CF29">
        <v>0.44955531540045102</v>
      </c>
      <c r="CG29" s="28">
        <v>0.2417</v>
      </c>
    </row>
    <row r="30" spans="1:85" x14ac:dyDescent="0.2">
      <c r="A30" s="2" t="s">
        <v>26</v>
      </c>
      <c r="B30" s="2" t="s">
        <v>151</v>
      </c>
      <c r="C30" s="4" t="s">
        <v>2</v>
      </c>
      <c r="D30" s="4" t="s">
        <v>92</v>
      </c>
      <c r="E30" s="4" t="s">
        <v>227</v>
      </c>
      <c r="F30" s="8">
        <v>24909251</v>
      </c>
      <c r="G30" s="8">
        <f t="shared" si="5"/>
        <v>3736387650</v>
      </c>
      <c r="H30" s="2">
        <v>818000000</v>
      </c>
      <c r="I30" s="2">
        <f t="shared" si="6"/>
        <v>4.567711063569682</v>
      </c>
      <c r="J30">
        <v>0.63494208818436304</v>
      </c>
      <c r="K30" s="2" t="s">
        <v>253</v>
      </c>
      <c r="L30" s="2" t="s">
        <v>253</v>
      </c>
      <c r="M30" s="8">
        <v>5405266</v>
      </c>
      <c r="N30" s="8">
        <v>4198385.7</v>
      </c>
      <c r="O30" s="8">
        <v>6124586</v>
      </c>
      <c r="P30" s="8">
        <v>0.62656000000000001</v>
      </c>
      <c r="Q30" s="38">
        <f t="shared" si="7"/>
        <v>719320</v>
      </c>
      <c r="R30" s="38">
        <f t="shared" si="8"/>
        <v>1614180</v>
      </c>
      <c r="S30" s="35">
        <f t="shared" si="4"/>
        <v>8.2085901958366125E-4</v>
      </c>
      <c r="T30" s="35">
        <f t="shared" si="9"/>
        <v>8.2085901958366125E-2</v>
      </c>
      <c r="U30" s="8">
        <v>5.73298E-2</v>
      </c>
      <c r="V30" s="8">
        <v>0.108879</v>
      </c>
      <c r="W30" s="8">
        <v>2.7941199999999999E-2</v>
      </c>
      <c r="X30" s="8">
        <v>-7.3724899999999996E-2</v>
      </c>
      <c r="Y30" s="8">
        <v>8.7140700000000001E-2</v>
      </c>
      <c r="Z30" s="8">
        <v>7.0663899999999997E-3</v>
      </c>
      <c r="AA30" s="8">
        <v>-2.2372800000000002E-2</v>
      </c>
      <c r="AB30" s="8">
        <v>-0.18760099999999999</v>
      </c>
      <c r="AC30" s="8">
        <v>3.8299900000000001E-3</v>
      </c>
      <c r="AD30" s="8">
        <v>0.29224699999999998</v>
      </c>
      <c r="AE30" s="8">
        <v>-2.9056700000000001E-2</v>
      </c>
      <c r="AF30" s="8">
        <v>0.104284</v>
      </c>
      <c r="AG30" s="8">
        <v>-1.7817900000000001E-2</v>
      </c>
      <c r="AH30" s="8">
        <v>-0.12975100000000001</v>
      </c>
      <c r="AI30" s="8">
        <v>-0.16725499999999999</v>
      </c>
      <c r="AJ30" s="8">
        <v>-5.8766100000000002E-2</v>
      </c>
      <c r="AK30" s="8">
        <v>8.9845300000000003E-2</v>
      </c>
      <c r="AL30" s="8">
        <v>1.0765500000000001E-2</v>
      </c>
      <c r="AM30" s="8">
        <v>9.2253199999999994E-2</v>
      </c>
      <c r="AN30" s="8">
        <v>-8.8953900000000002E-2</v>
      </c>
      <c r="AO30" s="8">
        <v>0.46784856269113201</v>
      </c>
      <c r="AP30" s="8">
        <v>0.49244495406185301</v>
      </c>
      <c r="AQ30" s="8">
        <v>0.21890000000000001</v>
      </c>
      <c r="AR30" s="8">
        <v>0.35291609547123598</v>
      </c>
      <c r="AS30" s="8">
        <v>0.40693799140252002</v>
      </c>
      <c r="AT30" s="8">
        <v>0.21890000000000001</v>
      </c>
      <c r="AU30" s="8">
        <v>0.73873608599999996</v>
      </c>
      <c r="AV30" s="8">
        <v>0.74502471100000001</v>
      </c>
      <c r="AW30" s="8">
        <v>0.65680000000000005</v>
      </c>
      <c r="AX30" s="8">
        <v>0.28831885749385699</v>
      </c>
      <c r="AY30" s="8">
        <v>0.27667799881508298</v>
      </c>
      <c r="AZ30" s="8">
        <v>0.21890000000000001</v>
      </c>
      <c r="BA30" s="8" t="s">
        <v>4</v>
      </c>
      <c r="BB30" s="8" t="s">
        <v>4</v>
      </c>
      <c r="BC30" s="8" t="s">
        <v>4</v>
      </c>
      <c r="BD30" s="8" t="s">
        <v>4</v>
      </c>
      <c r="BE30" s="8" t="s">
        <v>4</v>
      </c>
      <c r="BF30" s="8" t="s">
        <v>4</v>
      </c>
      <c r="BG30" s="8">
        <v>2.8721801834862402</v>
      </c>
      <c r="BH30" s="8">
        <v>2.0987184700338899</v>
      </c>
      <c r="BI30" s="8">
        <v>2.1892999999999998</v>
      </c>
      <c r="BJ30" s="8">
        <v>0.89833883792048896</v>
      </c>
      <c r="BK30" s="8">
        <v>0.63856742090613405</v>
      </c>
      <c r="BL30" s="8">
        <v>0.87570000000000003</v>
      </c>
      <c r="BM30" s="8">
        <v>1.16601348039216</v>
      </c>
      <c r="BN30" s="8">
        <v>0.742823325975555</v>
      </c>
      <c r="BO30" s="8">
        <v>1.3136000000000001</v>
      </c>
      <c r="BP30" s="8">
        <v>0.15634343558282199</v>
      </c>
      <c r="BQ30" s="8">
        <v>0.225543224335022</v>
      </c>
      <c r="BR30" s="8">
        <v>0</v>
      </c>
      <c r="BS30" s="8">
        <v>0.84863949329359201</v>
      </c>
      <c r="BT30" s="8">
        <v>0.494242809539234</v>
      </c>
      <c r="BU30" s="8">
        <v>0.65680000000000005</v>
      </c>
      <c r="BV30" s="8">
        <v>3.84643767584098</v>
      </c>
      <c r="BW30" s="8">
        <v>1.21282154972126</v>
      </c>
      <c r="BX30" s="8">
        <v>3.9407000000000001</v>
      </c>
      <c r="BY30">
        <v>1.5435842781557101</v>
      </c>
      <c r="BZ30">
        <v>0.91545901747290404</v>
      </c>
      <c r="CA30">
        <v>1.7514000000000001</v>
      </c>
      <c r="CB30">
        <v>0.92521327769347494</v>
      </c>
      <c r="CC30">
        <v>0.37743667424587402</v>
      </c>
      <c r="CD30" s="28">
        <v>0.87570000000000003</v>
      </c>
      <c r="CE30" s="22">
        <v>0.44555263906672399</v>
      </c>
      <c r="CF30">
        <v>0.39939877491126402</v>
      </c>
      <c r="CG30" s="28">
        <v>0.43790000000000001</v>
      </c>
    </row>
    <row r="31" spans="1:85" x14ac:dyDescent="0.2">
      <c r="A31" s="2" t="s">
        <v>27</v>
      </c>
      <c r="B31" s="2" t="s">
        <v>152</v>
      </c>
      <c r="C31" s="4" t="s">
        <v>0</v>
      </c>
      <c r="D31" s="4" t="s">
        <v>93</v>
      </c>
      <c r="E31" s="4" t="s">
        <v>227</v>
      </c>
      <c r="F31" s="8">
        <v>33766281</v>
      </c>
      <c r="G31" s="8">
        <f t="shared" si="5"/>
        <v>5064942150</v>
      </c>
      <c r="H31" s="2">
        <v>818000000</v>
      </c>
      <c r="I31" s="2">
        <f t="shared" si="6"/>
        <v>6.1918608190709046</v>
      </c>
      <c r="J31">
        <v>0.63290962568447495</v>
      </c>
      <c r="K31" s="2" t="s">
        <v>256</v>
      </c>
      <c r="L31" s="2" t="s">
        <v>253</v>
      </c>
      <c r="M31" s="8">
        <v>5874729</v>
      </c>
      <c r="N31" s="8">
        <v>4453480.5</v>
      </c>
      <c r="O31" s="8">
        <v>6516302</v>
      </c>
      <c r="P31" s="8">
        <v>0.68898000000000004</v>
      </c>
      <c r="Q31" s="38">
        <f t="shared" si="7"/>
        <v>641573</v>
      </c>
      <c r="R31" s="38">
        <f t="shared" si="8"/>
        <v>1222464</v>
      </c>
      <c r="S31" s="35">
        <f t="shared" si="4"/>
        <v>7.3213727377432623E-4</v>
      </c>
      <c r="T31" s="35">
        <f t="shared" si="9"/>
        <v>7.3213727377432619E-2</v>
      </c>
      <c r="U31" s="8">
        <v>6.9318400000000002E-2</v>
      </c>
      <c r="V31" s="8">
        <v>-4.8144300000000001E-2</v>
      </c>
      <c r="W31" s="8">
        <v>2.0162599999999999E-2</v>
      </c>
      <c r="X31" s="8">
        <v>9.0200500000000003E-2</v>
      </c>
      <c r="Y31" s="8">
        <v>-2.6782299999999998E-2</v>
      </c>
      <c r="Z31" s="8">
        <v>8.3803000000000002E-2</v>
      </c>
      <c r="AA31" s="8">
        <v>-5.2843500000000002E-2</v>
      </c>
      <c r="AB31" s="8">
        <v>-5.0903199999999997E-3</v>
      </c>
      <c r="AC31" s="8">
        <v>-0.121115</v>
      </c>
      <c r="AD31" s="8">
        <v>9.2239399999999999E-2</v>
      </c>
      <c r="AE31" s="8">
        <v>-0.123086</v>
      </c>
      <c r="AF31" s="8">
        <v>0.13262299999999999</v>
      </c>
      <c r="AG31" s="8">
        <v>0.41058899999999998</v>
      </c>
      <c r="AH31" s="8">
        <v>4.8638199999999996E-3</v>
      </c>
      <c r="AI31" s="8">
        <v>8.2269999999999996E-2</v>
      </c>
      <c r="AJ31" s="8">
        <v>-0.26823399999999997</v>
      </c>
      <c r="AK31" s="8">
        <v>-3.5887200000000001E-2</v>
      </c>
      <c r="AL31" s="8">
        <v>0.16766200000000001</v>
      </c>
      <c r="AM31" s="8">
        <v>5.4378099999999999E-2</v>
      </c>
      <c r="AN31" s="8">
        <v>-0.17436499999999999</v>
      </c>
      <c r="AO31" s="8">
        <v>2.4081892354740102</v>
      </c>
      <c r="AP31" s="8">
        <v>0.95319906683238298</v>
      </c>
      <c r="AQ31" s="8">
        <v>2.0994999999999999</v>
      </c>
      <c r="AR31" s="8">
        <v>2.17739504283966</v>
      </c>
      <c r="AS31" s="8">
        <v>1.0830877133572201</v>
      </c>
      <c r="AT31" s="8">
        <v>2.4224999999999999</v>
      </c>
      <c r="AU31" s="8">
        <v>1.485701223</v>
      </c>
      <c r="AV31" s="8">
        <v>0.89628683899999995</v>
      </c>
      <c r="AW31" s="8">
        <v>1.7765</v>
      </c>
      <c r="AX31" s="8">
        <v>0.94062837837837798</v>
      </c>
      <c r="AY31" s="8">
        <v>1.00333023432374</v>
      </c>
      <c r="AZ31" s="8">
        <v>0.48449999999999999</v>
      </c>
      <c r="BA31" s="8">
        <v>0.74127941176470602</v>
      </c>
      <c r="BB31" s="8">
        <v>0.823569028035534</v>
      </c>
      <c r="BC31" s="8">
        <v>0.48449999999999999</v>
      </c>
      <c r="BD31" s="8" t="s">
        <v>4</v>
      </c>
      <c r="BE31" s="8" t="s">
        <v>4</v>
      </c>
      <c r="BF31" s="8" t="s">
        <v>4</v>
      </c>
      <c r="BG31" s="8">
        <v>2.61968422018349</v>
      </c>
      <c r="BH31" s="8">
        <v>1.2441077286691</v>
      </c>
      <c r="BI31" s="8">
        <v>2.5840000000000001</v>
      </c>
      <c r="BJ31" s="8">
        <v>0.88987981651376102</v>
      </c>
      <c r="BK31" s="8">
        <v>0.67104637555691304</v>
      </c>
      <c r="BL31" s="8">
        <v>0.8075</v>
      </c>
      <c r="BM31" s="8">
        <v>0.61265104166666695</v>
      </c>
      <c r="BN31" s="8">
        <v>0.42729653048578897</v>
      </c>
      <c r="BO31" s="8">
        <v>0.64600000000000002</v>
      </c>
      <c r="BP31" s="8">
        <v>0.75746472392637998</v>
      </c>
      <c r="BQ31" s="8">
        <v>0.51932783457824205</v>
      </c>
      <c r="BR31" s="8">
        <v>0.8075</v>
      </c>
      <c r="BS31" s="8">
        <v>0.67885037273695403</v>
      </c>
      <c r="BT31" s="8">
        <v>0.33300963592634503</v>
      </c>
      <c r="BU31" s="8">
        <v>0.64600000000000002</v>
      </c>
      <c r="BV31" s="8">
        <v>0.99389174311926598</v>
      </c>
      <c r="BW31" s="8">
        <v>0.34754652334111302</v>
      </c>
      <c r="BX31" s="8">
        <v>0.96899999999999997</v>
      </c>
      <c r="BY31">
        <v>1.6231808767951601</v>
      </c>
      <c r="BZ31">
        <v>0.86058251102379302</v>
      </c>
      <c r="CA31">
        <v>1.615</v>
      </c>
      <c r="CB31">
        <v>1.3971342943854299</v>
      </c>
      <c r="CC31">
        <v>0.93307308426756197</v>
      </c>
      <c r="CD31" s="28">
        <v>1.292</v>
      </c>
      <c r="CE31" s="22">
        <v>0.51404296264735105</v>
      </c>
      <c r="CF31">
        <v>0.39758421755680301</v>
      </c>
      <c r="CG31" s="28">
        <v>0.48449999999999999</v>
      </c>
    </row>
    <row r="32" spans="1:85" x14ac:dyDescent="0.2">
      <c r="A32" s="2" t="s">
        <v>28</v>
      </c>
      <c r="B32" s="2" t="s">
        <v>153</v>
      </c>
      <c r="C32" s="2" t="s">
        <v>0</v>
      </c>
      <c r="D32" s="4" t="s">
        <v>94</v>
      </c>
      <c r="E32" s="4" t="s">
        <v>227</v>
      </c>
      <c r="F32" s="8">
        <v>31566681</v>
      </c>
      <c r="G32" s="8">
        <f t="shared" si="5"/>
        <v>4735002150</v>
      </c>
      <c r="H32" s="2">
        <v>818000000</v>
      </c>
      <c r="I32" s="2">
        <f t="shared" si="6"/>
        <v>5.788511185819071</v>
      </c>
      <c r="J32">
        <v>0.63966080450393303</v>
      </c>
      <c r="K32" s="2" t="s">
        <v>253</v>
      </c>
      <c r="L32" s="2" t="s">
        <v>253</v>
      </c>
      <c r="M32" s="8">
        <v>5580764</v>
      </c>
      <c r="N32" s="8">
        <v>4335728.4000000004</v>
      </c>
      <c r="O32" s="8">
        <v>6335618</v>
      </c>
      <c r="P32" s="8">
        <v>0.62255000000000005</v>
      </c>
      <c r="Q32" s="38">
        <f t="shared" si="7"/>
        <v>754854</v>
      </c>
      <c r="R32" s="38">
        <f t="shared" si="8"/>
        <v>1403148</v>
      </c>
      <c r="S32" s="35">
        <f t="shared" si="4"/>
        <v>8.6140898955792283E-4</v>
      </c>
      <c r="T32" s="35">
        <f t="shared" si="9"/>
        <v>8.6140898955792286E-2</v>
      </c>
      <c r="U32" s="8">
        <v>1.6207800000000001E-2</v>
      </c>
      <c r="V32" s="8">
        <v>-6.38571E-2</v>
      </c>
      <c r="W32" s="8">
        <v>1.98891E-2</v>
      </c>
      <c r="X32" s="8">
        <v>5.8365E-2</v>
      </c>
      <c r="Y32" s="8">
        <v>8.9581800000000003E-2</v>
      </c>
      <c r="Z32" s="8">
        <v>1.9542E-2</v>
      </c>
      <c r="AA32" s="8">
        <v>-0.22439400000000001</v>
      </c>
      <c r="AB32" s="8">
        <v>8.0230399999999993E-2</v>
      </c>
      <c r="AC32" s="8">
        <v>0.15536800000000001</v>
      </c>
      <c r="AD32" s="8">
        <v>0.15746299999999999</v>
      </c>
      <c r="AE32" s="8">
        <v>-8.8913599999999995E-2</v>
      </c>
      <c r="AF32" s="8">
        <v>-4.3930299999999999E-2</v>
      </c>
      <c r="AG32" s="8">
        <v>6.2017099999999999E-2</v>
      </c>
      <c r="AH32" s="8">
        <v>0.25534600000000002</v>
      </c>
      <c r="AI32" s="8">
        <v>0.104852</v>
      </c>
      <c r="AJ32" s="8">
        <v>4.8769800000000002E-2</v>
      </c>
      <c r="AK32" s="8">
        <v>0.112722</v>
      </c>
      <c r="AL32" s="8">
        <v>0.168791</v>
      </c>
      <c r="AM32" s="8">
        <v>-0.59162599999999999</v>
      </c>
      <c r="AN32" s="8">
        <v>-2.5504700000000002E-2</v>
      </c>
      <c r="AO32" s="8">
        <v>1.44375987767584</v>
      </c>
      <c r="AP32" s="8">
        <v>0.88596106467492997</v>
      </c>
      <c r="AQ32" s="8">
        <v>1.5548</v>
      </c>
      <c r="AR32" s="8">
        <v>1.7281946756425901</v>
      </c>
      <c r="AS32" s="8">
        <v>1.17845373787471</v>
      </c>
      <c r="AT32" s="8">
        <v>1.9003000000000001</v>
      </c>
      <c r="AU32" s="8">
        <v>1.4911921100000001</v>
      </c>
      <c r="AV32" s="8">
        <v>1.311266796</v>
      </c>
      <c r="AW32" s="8">
        <v>1.2093</v>
      </c>
      <c r="AX32" s="8">
        <v>0.81295552825552797</v>
      </c>
      <c r="AY32" s="8">
        <v>0.73060415306923898</v>
      </c>
      <c r="AZ32" s="8">
        <v>0.51829999999999998</v>
      </c>
      <c r="BA32" s="8">
        <v>0.43710533683289599</v>
      </c>
      <c r="BB32" s="8">
        <v>0.48633743271169999</v>
      </c>
      <c r="BC32" s="8">
        <v>0.34549999999999997</v>
      </c>
      <c r="BD32" s="8" t="s">
        <v>4</v>
      </c>
      <c r="BE32" s="8" t="s">
        <v>4</v>
      </c>
      <c r="BF32" s="8" t="s">
        <v>4</v>
      </c>
      <c r="BG32" s="8">
        <v>3.7912264831804299</v>
      </c>
      <c r="BH32" s="8">
        <v>1.7762928478709099</v>
      </c>
      <c r="BI32" s="8">
        <v>3.2824</v>
      </c>
      <c r="BJ32" s="8">
        <v>1.3264702140672799</v>
      </c>
      <c r="BK32" s="8">
        <v>0.77939720292429104</v>
      </c>
      <c r="BL32" s="8">
        <v>1.3819999999999999</v>
      </c>
      <c r="BM32" s="8">
        <v>1.61228743872549</v>
      </c>
      <c r="BN32" s="8">
        <v>1.2762922805353301</v>
      </c>
      <c r="BO32" s="8">
        <v>1.5548</v>
      </c>
      <c r="BP32" s="8">
        <v>0.41854717791411</v>
      </c>
      <c r="BQ32" s="8">
        <v>0.51604470276310199</v>
      </c>
      <c r="BR32" s="8">
        <v>0.17280000000000001</v>
      </c>
      <c r="BS32" s="8">
        <v>0.91324761410788402</v>
      </c>
      <c r="BT32" s="8">
        <v>0.655546953077356</v>
      </c>
      <c r="BU32" s="8">
        <v>0.69099999999999995</v>
      </c>
      <c r="BV32" s="8">
        <v>3.1226077675841002</v>
      </c>
      <c r="BW32" s="8">
        <v>0.78053629086246601</v>
      </c>
      <c r="BX32" s="8">
        <v>3.2824</v>
      </c>
      <c r="BY32">
        <v>1.0736232048374901</v>
      </c>
      <c r="BZ32">
        <v>0.63114419038776004</v>
      </c>
      <c r="CA32">
        <v>1.2093</v>
      </c>
      <c r="CB32">
        <v>1.08848946969697</v>
      </c>
      <c r="CC32">
        <v>0.48077634240932798</v>
      </c>
      <c r="CD32" s="28">
        <v>1.0365</v>
      </c>
      <c r="CE32" s="22">
        <v>0.43962879966068102</v>
      </c>
      <c r="CF32">
        <v>0.42123846355960598</v>
      </c>
      <c r="CG32" s="28">
        <v>0.34549999999999997</v>
      </c>
    </row>
    <row r="33" spans="1:85" x14ac:dyDescent="0.2">
      <c r="A33" s="2" t="s">
        <v>29</v>
      </c>
      <c r="B33" s="2" t="s">
        <v>154</v>
      </c>
      <c r="C33" s="2" t="s">
        <v>1</v>
      </c>
      <c r="D33" s="4" t="s">
        <v>95</v>
      </c>
      <c r="E33" s="4" t="s">
        <v>227</v>
      </c>
      <c r="F33" s="8">
        <v>27427186</v>
      </c>
      <c r="G33" s="8">
        <f t="shared" si="5"/>
        <v>4114077900</v>
      </c>
      <c r="H33" s="2">
        <v>818000000</v>
      </c>
      <c r="I33" s="2">
        <f t="shared" si="6"/>
        <v>5.0294350855745718</v>
      </c>
      <c r="J33">
        <v>0.61189761341179205</v>
      </c>
      <c r="K33" s="2" t="s">
        <v>254</v>
      </c>
      <c r="L33" s="2" t="s">
        <v>254</v>
      </c>
      <c r="M33" s="8">
        <v>5476544</v>
      </c>
      <c r="N33" s="8">
        <v>4232918.4000000004</v>
      </c>
      <c r="O33" s="8">
        <v>6190178</v>
      </c>
      <c r="P33" s="8">
        <v>0.63539000000000001</v>
      </c>
      <c r="Q33" s="38">
        <f t="shared" si="7"/>
        <v>713634</v>
      </c>
      <c r="R33" s="38">
        <f t="shared" si="8"/>
        <v>1548588</v>
      </c>
      <c r="S33" s="35">
        <f t="shared" si="4"/>
        <v>8.1437038533832865E-4</v>
      </c>
      <c r="T33" s="35">
        <f t="shared" si="9"/>
        <v>8.143703853383287E-2</v>
      </c>
      <c r="U33" s="8">
        <v>-0.192214</v>
      </c>
      <c r="V33" s="8">
        <v>-9.2194600000000005E-3</v>
      </c>
      <c r="W33" s="8">
        <v>1.1964300000000001E-2</v>
      </c>
      <c r="X33" s="8">
        <v>-7.2395599999999999E-3</v>
      </c>
      <c r="Y33" s="8">
        <v>-5.5629399999999997E-3</v>
      </c>
      <c r="Z33" s="8">
        <v>3.5444399999999998E-4</v>
      </c>
      <c r="AA33" s="8">
        <v>6.4229400000000006E-2</v>
      </c>
      <c r="AB33" s="8">
        <v>-4.3506400000000001E-2</v>
      </c>
      <c r="AC33" s="8">
        <v>7.3198100000000002E-2</v>
      </c>
      <c r="AD33" s="8">
        <v>8.7594900000000003E-2</v>
      </c>
      <c r="AE33" s="8">
        <v>7.20026E-3</v>
      </c>
      <c r="AF33" s="8">
        <v>3.4752499999999999E-2</v>
      </c>
      <c r="AG33" s="8">
        <v>-9.8418199999999997E-2</v>
      </c>
      <c r="AH33" s="8">
        <v>0.210121</v>
      </c>
      <c r="AI33" s="8">
        <v>0.23741899999999999</v>
      </c>
      <c r="AJ33" s="8">
        <v>-0.17624100000000001</v>
      </c>
      <c r="AK33" s="8">
        <v>-9.3924099999999996E-2</v>
      </c>
      <c r="AL33" s="8">
        <v>-2.4633599999999999E-2</v>
      </c>
      <c r="AM33" s="8">
        <v>1.21473E-2</v>
      </c>
      <c r="AN33" s="8">
        <v>-0.11462600000000001</v>
      </c>
      <c r="AO33" s="8">
        <v>4.3105259327217098</v>
      </c>
      <c r="AP33" s="8">
        <v>2.3700761988949202</v>
      </c>
      <c r="AQ33" s="8">
        <v>4.5731000000000002</v>
      </c>
      <c r="AR33" s="8">
        <v>4.75925195838433</v>
      </c>
      <c r="AS33" s="8">
        <v>2.79943765566368</v>
      </c>
      <c r="AT33" s="8">
        <v>5.1696</v>
      </c>
      <c r="AU33" s="8">
        <v>2.9573868499999998</v>
      </c>
      <c r="AV33" s="8">
        <v>2.2418818680000001</v>
      </c>
      <c r="AW33" s="8">
        <v>2.7835999999999999</v>
      </c>
      <c r="AX33" s="8">
        <v>2.27945976658477</v>
      </c>
      <c r="AY33" s="8">
        <v>2.0036387631565602</v>
      </c>
      <c r="AZ33" s="8">
        <v>1.9883</v>
      </c>
      <c r="BA33" s="8">
        <v>0.839106872246696</v>
      </c>
      <c r="BB33" s="8">
        <v>1.06646891636124</v>
      </c>
      <c r="BC33" s="8">
        <v>0.1988</v>
      </c>
      <c r="BD33" s="8" t="s">
        <v>4</v>
      </c>
      <c r="BE33" s="8" t="s">
        <v>4</v>
      </c>
      <c r="BF33" s="8" t="s">
        <v>4</v>
      </c>
      <c r="BG33" s="8">
        <v>3.0357064831804301</v>
      </c>
      <c r="BH33" s="8">
        <v>1.16145882016417</v>
      </c>
      <c r="BI33" s="8">
        <v>2.9824000000000002</v>
      </c>
      <c r="BJ33" s="8">
        <v>1.1363022629969399</v>
      </c>
      <c r="BK33" s="8">
        <v>0.64225500158692395</v>
      </c>
      <c r="BL33" s="8">
        <v>1.1930000000000001</v>
      </c>
      <c r="BM33" s="8">
        <v>1.49779908088235</v>
      </c>
      <c r="BN33" s="8">
        <v>0.90628974466258705</v>
      </c>
      <c r="BO33" s="8">
        <v>1.5906</v>
      </c>
      <c r="BP33" s="8">
        <v>0.89082361963190204</v>
      </c>
      <c r="BQ33" s="8">
        <v>0.634571915486555</v>
      </c>
      <c r="BR33" s="8">
        <v>0.79530000000000001</v>
      </c>
      <c r="BS33" s="8">
        <v>0.75083124999999995</v>
      </c>
      <c r="BT33" s="8">
        <v>0.46408077061057001</v>
      </c>
      <c r="BU33" s="8">
        <v>0.59650000000000003</v>
      </c>
      <c r="BV33" s="8">
        <v>1.3065552293578</v>
      </c>
      <c r="BW33" s="8">
        <v>0.60294860998328603</v>
      </c>
      <c r="BX33" s="8">
        <v>1.3917999999999999</v>
      </c>
      <c r="BY33">
        <v>0.81324348484848497</v>
      </c>
      <c r="BZ33">
        <v>0.50468304372164496</v>
      </c>
      <c r="CA33">
        <v>0.79530000000000001</v>
      </c>
      <c r="CB33">
        <v>0.74492480974124797</v>
      </c>
      <c r="CC33">
        <v>0.56233872777980298</v>
      </c>
      <c r="CD33" s="28">
        <v>0.59650000000000003</v>
      </c>
      <c r="CE33" s="22">
        <v>0.78467536748965305</v>
      </c>
      <c r="CF33">
        <v>0.59349315318125395</v>
      </c>
      <c r="CG33" s="28">
        <v>0.59650000000000003</v>
      </c>
    </row>
    <row r="34" spans="1:85" x14ac:dyDescent="0.2">
      <c r="A34" s="2" t="s">
        <v>30</v>
      </c>
      <c r="B34" s="2" t="s">
        <v>155</v>
      </c>
      <c r="C34" s="2" t="s">
        <v>1</v>
      </c>
      <c r="D34" s="4" t="s">
        <v>96</v>
      </c>
      <c r="E34" s="4" t="s">
        <v>227</v>
      </c>
      <c r="F34" s="8">
        <v>41512635</v>
      </c>
      <c r="G34" s="8">
        <f t="shared" si="5"/>
        <v>6226895250</v>
      </c>
      <c r="H34" s="2">
        <v>818000000</v>
      </c>
      <c r="I34" s="2">
        <f t="shared" si="6"/>
        <v>7.6123413814180925</v>
      </c>
      <c r="J34">
        <v>0.62646102236954304</v>
      </c>
      <c r="K34" s="2" t="s">
        <v>255</v>
      </c>
      <c r="L34" s="2" t="s">
        <v>255</v>
      </c>
      <c r="M34" s="8">
        <v>5760736</v>
      </c>
      <c r="N34" s="8">
        <v>4563464.4000000004</v>
      </c>
      <c r="O34" s="8">
        <v>6683937</v>
      </c>
      <c r="P34" s="8">
        <v>0.56462000000000001</v>
      </c>
      <c r="Q34" s="38">
        <f t="shared" si="7"/>
        <v>923201</v>
      </c>
      <c r="R34" s="38">
        <f t="shared" si="8"/>
        <v>1054829</v>
      </c>
      <c r="S34" s="35">
        <f t="shared" si="4"/>
        <v>1.0535198072327415E-3</v>
      </c>
      <c r="T34" s="35">
        <f t="shared" si="9"/>
        <v>0.10535198072327415</v>
      </c>
      <c r="U34" s="8">
        <v>-0.22300800000000001</v>
      </c>
      <c r="V34" s="8">
        <v>-2.0917999999999999E-2</v>
      </c>
      <c r="W34" s="8">
        <v>3.4534500000000003E-2</v>
      </c>
      <c r="X34" s="8">
        <v>-2.6243599999999999E-2</v>
      </c>
      <c r="Y34" s="8">
        <v>-2.4903400000000002E-3</v>
      </c>
      <c r="Z34" s="8">
        <v>-2.4118400000000002E-2</v>
      </c>
      <c r="AA34" s="8">
        <v>-4.2991300000000003E-2</v>
      </c>
      <c r="AB34" s="8">
        <v>-4.7605099999999999E-3</v>
      </c>
      <c r="AC34" s="8">
        <v>-4.9575599999999997E-2</v>
      </c>
      <c r="AD34" s="8">
        <v>6.4899399999999996E-2</v>
      </c>
      <c r="AE34" s="8">
        <v>5.0355700000000003E-2</v>
      </c>
      <c r="AF34" s="8">
        <v>-0.14926300000000001</v>
      </c>
      <c r="AG34" s="8">
        <v>-4.5834E-2</v>
      </c>
      <c r="AH34" s="8">
        <v>0.12413299999999999</v>
      </c>
      <c r="AI34" s="8">
        <v>-0.21641099999999999</v>
      </c>
      <c r="AJ34" s="8">
        <v>-0.211421</v>
      </c>
      <c r="AK34" s="8">
        <v>-0.29775699999999999</v>
      </c>
      <c r="AL34" s="8">
        <v>0.29563600000000001</v>
      </c>
      <c r="AM34" s="8">
        <v>-2.1618399999999999E-2</v>
      </c>
      <c r="AN34" s="8">
        <v>0.19022</v>
      </c>
      <c r="AO34" s="8">
        <v>2.7352932110091701</v>
      </c>
      <c r="AP34" s="8">
        <v>1.35379256719885</v>
      </c>
      <c r="AQ34" s="8">
        <v>3.0213999999999999</v>
      </c>
      <c r="AR34" s="8">
        <v>2.4633856181150602</v>
      </c>
      <c r="AS34" s="8">
        <v>1.67580307989679</v>
      </c>
      <c r="AT34" s="8">
        <v>2.89</v>
      </c>
      <c r="AU34" s="8">
        <v>1.43249315</v>
      </c>
      <c r="AV34" s="8">
        <v>0.98660553299999998</v>
      </c>
      <c r="AW34" s="8">
        <v>1.4450000000000001</v>
      </c>
      <c r="AX34" s="8">
        <v>1.50732168304668</v>
      </c>
      <c r="AY34" s="8">
        <v>1.1838705089378501</v>
      </c>
      <c r="AZ34" s="8">
        <v>1.5764</v>
      </c>
      <c r="BA34" s="8">
        <v>1.08956176470588</v>
      </c>
      <c r="BB34" s="8">
        <v>1.3018265998104499</v>
      </c>
      <c r="BC34" s="8">
        <v>0.26269999999999999</v>
      </c>
      <c r="BD34" s="8">
        <v>2.0534243176178701E-2</v>
      </c>
      <c r="BE34" s="8">
        <v>6.9004271900508798E-2</v>
      </c>
      <c r="BF34" s="8">
        <v>0</v>
      </c>
      <c r="BG34" s="8">
        <v>3.3631238532110102</v>
      </c>
      <c r="BH34" s="8">
        <v>1.2723732970299799</v>
      </c>
      <c r="BI34" s="8">
        <v>3.4155000000000002</v>
      </c>
      <c r="BJ34" s="8">
        <v>0.83030116207951099</v>
      </c>
      <c r="BK34" s="8">
        <v>0.56982082879845097</v>
      </c>
      <c r="BL34" s="8">
        <v>0.91959999999999997</v>
      </c>
      <c r="BM34" s="8">
        <v>1.01833253676471</v>
      </c>
      <c r="BN34" s="8">
        <v>0.70382585169702605</v>
      </c>
      <c r="BO34" s="8">
        <v>1.0508999999999999</v>
      </c>
      <c r="BP34" s="8">
        <v>0.77473993865030699</v>
      </c>
      <c r="BQ34" s="8">
        <v>0.57056551882921702</v>
      </c>
      <c r="BR34" s="8">
        <v>0.91959999999999997</v>
      </c>
      <c r="BS34" s="8">
        <v>0.85951465798045601</v>
      </c>
      <c r="BT34" s="8">
        <v>0.64313286004164405</v>
      </c>
      <c r="BU34" s="8">
        <v>0.65680000000000005</v>
      </c>
      <c r="BV34" s="8">
        <v>1.1461442201834899</v>
      </c>
      <c r="BW34" s="8">
        <v>0.53239661186114295</v>
      </c>
      <c r="BX34" s="8">
        <v>1.0508999999999999</v>
      </c>
      <c r="BY34">
        <v>1.4845473922902499</v>
      </c>
      <c r="BZ34">
        <v>0.92009795920730397</v>
      </c>
      <c r="CA34">
        <v>1.3137000000000001</v>
      </c>
      <c r="CB34">
        <v>1.4913263761467901</v>
      </c>
      <c r="CC34">
        <v>0.70324454241910195</v>
      </c>
      <c r="CD34" s="28">
        <v>1.5764</v>
      </c>
      <c r="CE34" s="22">
        <v>0.49677074005418498</v>
      </c>
      <c r="CF34">
        <v>0.359080249615576</v>
      </c>
      <c r="CG34" s="28">
        <v>0.52549999999999997</v>
      </c>
    </row>
    <row r="35" spans="1:85" x14ac:dyDescent="0.2">
      <c r="A35" s="2" t="s">
        <v>30</v>
      </c>
      <c r="B35" s="2" t="s">
        <v>156</v>
      </c>
      <c r="C35" s="2" t="s">
        <v>1</v>
      </c>
      <c r="D35" s="4" t="s">
        <v>97</v>
      </c>
      <c r="E35" s="4" t="s">
        <v>227</v>
      </c>
      <c r="F35" s="8">
        <v>34885190</v>
      </c>
      <c r="G35" s="8">
        <f t="shared" si="5"/>
        <v>5232778500</v>
      </c>
      <c r="H35" s="2">
        <v>843000000</v>
      </c>
      <c r="I35" s="2">
        <f t="shared" si="6"/>
        <v>6.2073291814946616</v>
      </c>
      <c r="J35">
        <v>0.63616892245574796</v>
      </c>
      <c r="K35" s="2" t="s">
        <v>255</v>
      </c>
      <c r="L35" s="2" t="s">
        <v>255</v>
      </c>
      <c r="M35" s="8">
        <v>5673469</v>
      </c>
      <c r="N35" s="8">
        <v>4456732.5</v>
      </c>
      <c r="O35" s="8">
        <v>6524296</v>
      </c>
      <c r="P35" s="8">
        <v>0.58848999999999996</v>
      </c>
      <c r="Q35" s="38">
        <f t="shared" si="7"/>
        <v>850827</v>
      </c>
      <c r="R35" s="38">
        <f t="shared" si="8"/>
        <v>1214470</v>
      </c>
      <c r="S35" s="35">
        <f t="shared" si="4"/>
        <v>9.709295126721178E-4</v>
      </c>
      <c r="T35" s="35">
        <f t="shared" si="9"/>
        <v>9.7092951267211777E-2</v>
      </c>
      <c r="U35" s="8">
        <v>-0.21282200000000001</v>
      </c>
      <c r="V35" s="8">
        <v>-2.5528200000000001E-2</v>
      </c>
      <c r="W35" s="8">
        <v>4.9139599999999999E-2</v>
      </c>
      <c r="X35" s="8">
        <v>-3.0752399999999999E-2</v>
      </c>
      <c r="Y35" s="8">
        <v>-9.56627E-3</v>
      </c>
      <c r="Z35" s="8">
        <v>-5.15831E-2</v>
      </c>
      <c r="AA35" s="8">
        <v>-3.99645E-2</v>
      </c>
      <c r="AB35" s="8">
        <v>-1.18056E-3</v>
      </c>
      <c r="AC35" s="8">
        <v>-3.0802900000000001E-2</v>
      </c>
      <c r="AD35" s="8">
        <v>7.62124E-2</v>
      </c>
      <c r="AE35" s="8">
        <v>4.2990199999999999E-2</v>
      </c>
      <c r="AF35" s="8">
        <v>-0.12345200000000001</v>
      </c>
      <c r="AG35" s="8">
        <v>-5.7758200000000003E-2</v>
      </c>
      <c r="AH35" s="8">
        <v>0.14682000000000001</v>
      </c>
      <c r="AI35" s="8">
        <v>-0.21929599999999999</v>
      </c>
      <c r="AJ35" s="8">
        <v>-0.20669100000000001</v>
      </c>
      <c r="AK35" s="8">
        <v>-0.337951</v>
      </c>
      <c r="AL35" s="8">
        <v>0.32467099999999999</v>
      </c>
      <c r="AM35" s="8">
        <v>-3.8992199999999998E-2</v>
      </c>
      <c r="AN35" s="8">
        <v>0.23385</v>
      </c>
      <c r="AO35" s="8">
        <v>3.6145519266055</v>
      </c>
      <c r="AP35" s="8">
        <v>1.9086265805748299</v>
      </c>
      <c r="AQ35" s="8">
        <v>3.7052999999999998</v>
      </c>
      <c r="AR35" s="8">
        <v>4.4854617503060004</v>
      </c>
      <c r="AS35" s="8">
        <v>2.7076032880573</v>
      </c>
      <c r="AT35" s="8">
        <v>5.1551999999999998</v>
      </c>
      <c r="AU35" s="8">
        <v>2.568042385</v>
      </c>
      <c r="AV35" s="8">
        <v>1.750344447</v>
      </c>
      <c r="AW35" s="8">
        <v>2.5775999999999999</v>
      </c>
      <c r="AX35" s="8">
        <v>1.7812039312039301</v>
      </c>
      <c r="AY35" s="8">
        <v>1.53091921973898</v>
      </c>
      <c r="AZ35" s="8">
        <v>1.2887999999999999</v>
      </c>
      <c r="BA35" s="8">
        <v>0.97691262975778503</v>
      </c>
      <c r="BB35" s="8">
        <v>1.0549161556784299</v>
      </c>
      <c r="BC35" s="8">
        <v>0.48330000000000001</v>
      </c>
      <c r="BD35" s="8" t="s">
        <v>4</v>
      </c>
      <c r="BE35" s="8" t="s">
        <v>4</v>
      </c>
      <c r="BF35" s="8" t="s">
        <v>4</v>
      </c>
      <c r="BG35" s="8">
        <v>1.8847222018348599</v>
      </c>
      <c r="BH35" s="8">
        <v>0.83886240596829897</v>
      </c>
      <c r="BI35" s="8">
        <v>2.0943000000000001</v>
      </c>
      <c r="BJ35" s="8">
        <v>0.61750073394495397</v>
      </c>
      <c r="BK35" s="8">
        <v>0.51300680011473998</v>
      </c>
      <c r="BL35" s="8">
        <v>0.64439999999999997</v>
      </c>
      <c r="BM35" s="8">
        <v>0.965612867647059</v>
      </c>
      <c r="BN35" s="8">
        <v>0.61197590362320498</v>
      </c>
      <c r="BO35" s="8">
        <v>1.1276999999999999</v>
      </c>
      <c r="BP35" s="8">
        <v>0.40265116564417203</v>
      </c>
      <c r="BQ35" s="8">
        <v>0.27675445272700999</v>
      </c>
      <c r="BR35" s="8">
        <v>0.48330000000000001</v>
      </c>
      <c r="BS35" s="8">
        <v>0.84705291709314201</v>
      </c>
      <c r="BT35" s="8">
        <v>0.60054911160109403</v>
      </c>
      <c r="BU35" s="8">
        <v>0.80549999999999999</v>
      </c>
      <c r="BV35" s="8">
        <v>0.99990385321100905</v>
      </c>
      <c r="BW35" s="8">
        <v>0.44586612471267001</v>
      </c>
      <c r="BX35" s="8">
        <v>0.96660000000000001</v>
      </c>
      <c r="BY35">
        <v>1.72828568181818</v>
      </c>
      <c r="BZ35">
        <v>0.94684966062872999</v>
      </c>
      <c r="CA35">
        <v>1.9332</v>
      </c>
      <c r="CB35">
        <v>2.0023473883421601</v>
      </c>
      <c r="CC35">
        <v>1.18622452554743</v>
      </c>
      <c r="CD35" s="28">
        <v>1.7721</v>
      </c>
      <c r="CE35" s="22">
        <v>0.56420545195729499</v>
      </c>
      <c r="CF35">
        <v>0.35538851998059301</v>
      </c>
      <c r="CG35" s="28">
        <v>0.48330000000000001</v>
      </c>
    </row>
    <row r="36" spans="1:85" x14ac:dyDescent="0.2">
      <c r="A36" s="2" t="s">
        <v>31</v>
      </c>
      <c r="B36" s="2" t="s">
        <v>157</v>
      </c>
      <c r="C36" s="2" t="s">
        <v>1</v>
      </c>
      <c r="D36" s="4" t="s">
        <v>98</v>
      </c>
      <c r="E36" s="4" t="s">
        <v>227</v>
      </c>
      <c r="F36" s="8">
        <v>28071279</v>
      </c>
      <c r="G36" s="8">
        <f t="shared" si="5"/>
        <v>4210691850</v>
      </c>
      <c r="H36" s="2">
        <v>818000000</v>
      </c>
      <c r="I36" s="2">
        <f t="shared" si="6"/>
        <v>5.1475450488997554</v>
      </c>
      <c r="J36">
        <v>0.60778531340329001</v>
      </c>
      <c r="K36" s="2" t="s">
        <v>259</v>
      </c>
      <c r="L36" s="2" t="s">
        <v>256</v>
      </c>
      <c r="M36" s="8">
        <v>5511096</v>
      </c>
      <c r="N36" s="8">
        <v>4324921</v>
      </c>
      <c r="O36" s="8">
        <v>6324409</v>
      </c>
      <c r="P36" s="8">
        <v>0.59323999999999999</v>
      </c>
      <c r="Q36" s="38">
        <f t="shared" si="7"/>
        <v>813313</v>
      </c>
      <c r="R36" s="38">
        <f t="shared" si="8"/>
        <v>1414357</v>
      </c>
      <c r="S36" s="35">
        <f t="shared" ref="S36:S67" si="10">Q36/876301512</f>
        <v>9.2812004642529931E-4</v>
      </c>
      <c r="T36" s="35">
        <f t="shared" si="9"/>
        <v>9.2812004642529936E-2</v>
      </c>
      <c r="U36" s="8">
        <v>-0.214864</v>
      </c>
      <c r="V36" s="8">
        <v>-2.8313899999999999E-2</v>
      </c>
      <c r="W36" s="8">
        <v>6.3134100000000002E-3</v>
      </c>
      <c r="X36" s="8">
        <v>2.5953700000000001E-3</v>
      </c>
      <c r="Y36" s="8">
        <v>2.8500299999999999E-2</v>
      </c>
      <c r="Z36" s="8">
        <v>0.212482</v>
      </c>
      <c r="AA36" s="8">
        <v>6.2224700000000001E-2</v>
      </c>
      <c r="AB36" s="8">
        <v>-0.12042</v>
      </c>
      <c r="AC36" s="8">
        <v>0.152064</v>
      </c>
      <c r="AD36" s="8">
        <v>-0.140708</v>
      </c>
      <c r="AE36" s="8">
        <v>-1.3547500000000001E-2</v>
      </c>
      <c r="AF36" s="8">
        <v>0.11686100000000001</v>
      </c>
      <c r="AG36" s="8">
        <v>3.1231999999999999E-2</v>
      </c>
      <c r="AH36" s="8">
        <v>-2.5869400000000001E-2</v>
      </c>
      <c r="AI36" s="8">
        <v>-7.0396500000000001E-2</v>
      </c>
      <c r="AJ36" s="8">
        <v>0.100922</v>
      </c>
      <c r="AK36" s="8">
        <v>-2.2832700000000001E-2</v>
      </c>
      <c r="AL36" s="8">
        <v>6.8659399999999995E-2</v>
      </c>
      <c r="AM36" s="8">
        <v>-1.9732099999999999E-2</v>
      </c>
      <c r="AN36" s="8">
        <v>-5.4461900000000001E-2</v>
      </c>
      <c r="AO36" s="8">
        <v>0.23003253822629999</v>
      </c>
      <c r="AP36" s="8">
        <v>0.25887410494035501</v>
      </c>
      <c r="AQ36" s="8">
        <v>0.1943</v>
      </c>
      <c r="AR36" s="8">
        <v>0.26362320881812601</v>
      </c>
      <c r="AS36" s="8">
        <v>0.36257344701370903</v>
      </c>
      <c r="AT36" s="8">
        <v>0</v>
      </c>
      <c r="AU36" s="8">
        <v>0.34157398999999999</v>
      </c>
      <c r="AV36" s="8">
        <v>0.41397729</v>
      </c>
      <c r="AW36" s="8">
        <v>0.1943</v>
      </c>
      <c r="AX36" s="8">
        <v>0.119646035648433</v>
      </c>
      <c r="AY36" s="8">
        <v>0.187762073872629</v>
      </c>
      <c r="AZ36" s="8">
        <v>0</v>
      </c>
      <c r="BA36" s="8">
        <v>0.1943</v>
      </c>
      <c r="BB36" s="8">
        <v>0</v>
      </c>
      <c r="BC36" s="8">
        <v>0.1943</v>
      </c>
      <c r="BD36" s="8" t="s">
        <v>4</v>
      </c>
      <c r="BE36" s="8" t="s">
        <v>4</v>
      </c>
      <c r="BF36" s="8" t="s">
        <v>4</v>
      </c>
      <c r="BG36" s="8">
        <v>2.8254853822629999</v>
      </c>
      <c r="BH36" s="8">
        <v>1.4744704843077201</v>
      </c>
      <c r="BI36" s="8">
        <v>2.7197</v>
      </c>
      <c r="BJ36" s="8">
        <v>0.70067351681957202</v>
      </c>
      <c r="BK36" s="8">
        <v>0.491896301467449</v>
      </c>
      <c r="BL36" s="8">
        <v>0.77710000000000001</v>
      </c>
      <c r="BM36" s="8">
        <v>1.02871611519608</v>
      </c>
      <c r="BN36" s="8">
        <v>0.84641015768080297</v>
      </c>
      <c r="BO36" s="8">
        <v>0.77710000000000001</v>
      </c>
      <c r="BP36" s="8">
        <v>0.76240631901840505</v>
      </c>
      <c r="BQ36" s="8">
        <v>0.56131009784727104</v>
      </c>
      <c r="BR36" s="8">
        <v>0.77710000000000001</v>
      </c>
      <c r="BS36" s="8">
        <v>0.62542539184953005</v>
      </c>
      <c r="BT36" s="8">
        <v>0.39090556285587302</v>
      </c>
      <c r="BU36" s="8">
        <v>0.38850000000000001</v>
      </c>
      <c r="BV36" s="8">
        <v>0.85049492354740097</v>
      </c>
      <c r="BW36" s="8">
        <v>0.545847694271407</v>
      </c>
      <c r="BX36" s="8">
        <v>0.58279999999999998</v>
      </c>
      <c r="BY36">
        <v>1.11626470143613</v>
      </c>
      <c r="BZ36">
        <v>0.48596886812620499</v>
      </c>
      <c r="CA36">
        <v>0.97130000000000005</v>
      </c>
      <c r="CB36">
        <v>0.61103928841786503</v>
      </c>
      <c r="CC36">
        <v>0.41693152401851602</v>
      </c>
      <c r="CD36" s="28">
        <v>0.58279999999999998</v>
      </c>
      <c r="CE36" s="22">
        <v>0.59656439522998295</v>
      </c>
      <c r="CF36">
        <v>0.60699782484402098</v>
      </c>
      <c r="CG36" s="28">
        <v>0.38850000000000001</v>
      </c>
    </row>
    <row r="37" spans="1:85" x14ac:dyDescent="0.2">
      <c r="A37" s="2" t="s">
        <v>6</v>
      </c>
      <c r="B37" s="2" t="s">
        <v>169</v>
      </c>
      <c r="C37" s="2" t="s">
        <v>3</v>
      </c>
      <c r="D37" s="4" t="s">
        <v>99</v>
      </c>
      <c r="E37" s="4" t="s">
        <v>227</v>
      </c>
      <c r="F37" s="8">
        <v>46304329</v>
      </c>
      <c r="G37" s="8">
        <f t="shared" si="5"/>
        <v>6945649350</v>
      </c>
      <c r="H37" s="2">
        <v>818000000</v>
      </c>
      <c r="I37" s="2">
        <f t="shared" si="6"/>
        <v>8.4910138753056241</v>
      </c>
      <c r="J37">
        <v>0.62483119962687295</v>
      </c>
      <c r="K37" s="2" t="s">
        <v>253</v>
      </c>
      <c r="L37" s="2" t="s">
        <v>253</v>
      </c>
      <c r="M37" s="8">
        <v>5827011</v>
      </c>
      <c r="N37" s="8">
        <v>4835951.5999999996</v>
      </c>
      <c r="O37" s="8">
        <v>7100855</v>
      </c>
      <c r="P37" s="8">
        <v>0.43757000000000001</v>
      </c>
      <c r="Q37" s="38">
        <f t="shared" si="7"/>
        <v>1273844</v>
      </c>
      <c r="R37" s="38">
        <f t="shared" si="8"/>
        <v>637911</v>
      </c>
      <c r="S37" s="35">
        <f t="shared" si="10"/>
        <v>1.4536594797065693E-3</v>
      </c>
      <c r="T37" s="35">
        <f t="shared" si="9"/>
        <v>0.14536594797065694</v>
      </c>
      <c r="U37" s="8">
        <v>0.112903</v>
      </c>
      <c r="V37" s="8">
        <v>-0.22223499999999999</v>
      </c>
      <c r="W37" s="8">
        <v>0.27412999999999998</v>
      </c>
      <c r="X37" s="8">
        <v>1.90688E-2</v>
      </c>
      <c r="Y37" s="8">
        <v>0.103621</v>
      </c>
      <c r="Z37" s="8">
        <v>-4.65847E-2</v>
      </c>
      <c r="AA37" s="8">
        <v>-1.2778599999999999E-2</v>
      </c>
      <c r="AB37" s="8">
        <v>-5.3563600000000003E-2</v>
      </c>
      <c r="AC37" s="8">
        <v>4.1061899999999998E-2</v>
      </c>
      <c r="AD37" s="8">
        <v>-1.86366E-2</v>
      </c>
      <c r="AE37" s="8">
        <v>4.2165099999999997E-2</v>
      </c>
      <c r="AF37" s="8">
        <v>-5.7147500000000002E-3</v>
      </c>
      <c r="AG37" s="8">
        <v>5.8750600000000001E-4</v>
      </c>
      <c r="AH37" s="8">
        <v>1.2744200000000001E-2</v>
      </c>
      <c r="AI37" s="8">
        <v>2.10726E-2</v>
      </c>
      <c r="AJ37" s="8">
        <v>-9.2818699999999994E-3</v>
      </c>
      <c r="AK37" s="8">
        <v>-5.0347999999999997E-2</v>
      </c>
      <c r="AL37" s="8">
        <v>-7.1719400000000003E-2</v>
      </c>
      <c r="AM37" s="8">
        <v>1.7545600000000001E-2</v>
      </c>
      <c r="AN37" s="8">
        <v>2.5636099999999998E-2</v>
      </c>
      <c r="AO37" s="8">
        <v>1.3473521712538199</v>
      </c>
      <c r="AP37" s="8">
        <v>0.66829680494375898</v>
      </c>
      <c r="AQ37" s="8">
        <v>1.2955000000000001</v>
      </c>
      <c r="AR37" s="8">
        <v>1.5935880048959601</v>
      </c>
      <c r="AS37" s="8">
        <v>0.99829180696138697</v>
      </c>
      <c r="AT37" s="8">
        <v>1.7665999999999999</v>
      </c>
      <c r="AU37" s="8">
        <v>0.99158483200000003</v>
      </c>
      <c r="AV37" s="8">
        <v>0.72063087299999995</v>
      </c>
      <c r="AW37" s="8">
        <v>0.94220000000000004</v>
      </c>
      <c r="AX37" s="8">
        <v>0.60094244471744496</v>
      </c>
      <c r="AY37" s="8">
        <v>0.51011432730213702</v>
      </c>
      <c r="AZ37" s="8">
        <v>0.53</v>
      </c>
      <c r="BA37" s="8">
        <v>0.55801987740805603</v>
      </c>
      <c r="BB37" s="8">
        <v>0.69234681307093904</v>
      </c>
      <c r="BC37" s="8">
        <v>0.23549999999999999</v>
      </c>
      <c r="BD37" s="8" t="s">
        <v>4</v>
      </c>
      <c r="BE37" s="8" t="s">
        <v>4</v>
      </c>
      <c r="BF37" s="8" t="s">
        <v>4</v>
      </c>
      <c r="BG37" s="8">
        <v>2.2367923547400599</v>
      </c>
      <c r="BH37" s="8">
        <v>0.84682820615708598</v>
      </c>
      <c r="BI37" s="8">
        <v>2.1198999999999999</v>
      </c>
      <c r="BJ37" s="8">
        <v>1.06051987767584</v>
      </c>
      <c r="BK37" s="8">
        <v>0.66427604969490806</v>
      </c>
      <c r="BL37" s="8">
        <v>1.1777</v>
      </c>
      <c r="BM37" s="8">
        <v>0.83782089460784304</v>
      </c>
      <c r="BN37" s="8">
        <v>0.577055107829751</v>
      </c>
      <c r="BO37" s="8">
        <v>0.82440000000000002</v>
      </c>
      <c r="BP37" s="8">
        <v>0.23026697360343801</v>
      </c>
      <c r="BQ37" s="8">
        <v>0.26543561276294098</v>
      </c>
      <c r="BR37" s="8">
        <v>0.1178</v>
      </c>
      <c r="BS37" s="8">
        <v>0.311890707964602</v>
      </c>
      <c r="BT37" s="8">
        <v>0.299808835516503</v>
      </c>
      <c r="BU37" s="8">
        <v>0.23549999999999999</v>
      </c>
      <c r="BV37" s="8">
        <v>3.44281614678899</v>
      </c>
      <c r="BW37" s="8">
        <v>1.1135412262042099</v>
      </c>
      <c r="BX37" s="8">
        <v>3.4154</v>
      </c>
      <c r="BY37">
        <v>1.2034411942554799</v>
      </c>
      <c r="BZ37">
        <v>0.87344176283235497</v>
      </c>
      <c r="CA37">
        <v>0.94220000000000004</v>
      </c>
      <c r="CB37">
        <v>1.18288811506435</v>
      </c>
      <c r="CC37">
        <v>0.46616755075977601</v>
      </c>
      <c r="CD37" s="28">
        <v>1.1777</v>
      </c>
      <c r="CE37" s="22">
        <v>0.94442217981340104</v>
      </c>
      <c r="CF37">
        <v>0.57200383822279299</v>
      </c>
      <c r="CG37" s="28">
        <v>0.94220000000000004</v>
      </c>
    </row>
    <row r="38" spans="1:85" x14ac:dyDescent="0.2">
      <c r="A38" s="2" t="s">
        <v>32</v>
      </c>
      <c r="B38" s="2" t="s">
        <v>159</v>
      </c>
      <c r="C38" s="2" t="s">
        <v>0</v>
      </c>
      <c r="D38" s="4" t="s">
        <v>100</v>
      </c>
      <c r="E38" s="4" t="s">
        <v>227</v>
      </c>
      <c r="F38" s="8">
        <v>28234271</v>
      </c>
      <c r="G38" s="8">
        <f t="shared" si="5"/>
        <v>4235140650</v>
      </c>
      <c r="H38" s="2">
        <v>818000000</v>
      </c>
      <c r="I38" s="2">
        <f t="shared" si="6"/>
        <v>5.1774335574572126</v>
      </c>
      <c r="J38">
        <v>0.639188966756426</v>
      </c>
      <c r="K38" s="2" t="s">
        <v>258</v>
      </c>
      <c r="L38" s="2" t="s">
        <v>257</v>
      </c>
      <c r="M38" s="8">
        <v>5393710</v>
      </c>
      <c r="N38" s="8">
        <v>4191020.4</v>
      </c>
      <c r="O38" s="8">
        <v>6119700</v>
      </c>
      <c r="P38" s="8">
        <v>0.62358000000000002</v>
      </c>
      <c r="Q38" s="38">
        <f t="shared" si="7"/>
        <v>725990</v>
      </c>
      <c r="R38" s="38">
        <f t="shared" si="8"/>
        <v>1619066</v>
      </c>
      <c r="S38" s="35">
        <f t="shared" si="10"/>
        <v>8.2847055500687074E-4</v>
      </c>
      <c r="T38" s="35">
        <f t="shared" si="9"/>
        <v>8.2847055500687078E-2</v>
      </c>
      <c r="U38" s="8">
        <v>-8.7454100000000007E-2</v>
      </c>
      <c r="V38" s="8">
        <v>-3.4447899999999997E-2</v>
      </c>
      <c r="W38" s="8">
        <v>-6.9704500000000003E-2</v>
      </c>
      <c r="X38" s="8">
        <v>0.14371700000000001</v>
      </c>
      <c r="Y38" s="8">
        <v>1.7645600000000001E-2</v>
      </c>
      <c r="Z38" s="8">
        <v>0.127474</v>
      </c>
      <c r="AA38" s="8">
        <v>0.11060300000000001</v>
      </c>
      <c r="AB38" s="8">
        <v>4.4941399999999998E-3</v>
      </c>
      <c r="AC38" s="8">
        <v>-6.8977399999999994E-2</v>
      </c>
      <c r="AD38" s="8">
        <v>0.10361099999999999</v>
      </c>
      <c r="AE38" s="8">
        <v>-0.122153</v>
      </c>
      <c r="AF38" s="8">
        <v>4.1445000000000003E-2</v>
      </c>
      <c r="AG38" s="8">
        <v>-2.6076200000000001E-2</v>
      </c>
      <c r="AH38" s="8">
        <v>3.61731E-2</v>
      </c>
      <c r="AI38" s="8">
        <v>0.25231900000000002</v>
      </c>
      <c r="AJ38" s="8">
        <v>-5.8879099999999997E-2</v>
      </c>
      <c r="AK38" s="8">
        <v>0.22597500000000001</v>
      </c>
      <c r="AL38" s="8">
        <v>-0.13606699999999999</v>
      </c>
      <c r="AM38" s="8">
        <v>8.0776700000000007E-2</v>
      </c>
      <c r="AN38" s="8">
        <v>0.74272899999999997</v>
      </c>
      <c r="AO38" s="8">
        <v>2.4087153516819599</v>
      </c>
      <c r="AP38" s="8">
        <v>1.86634831741352</v>
      </c>
      <c r="AQ38" s="8">
        <v>2.3178000000000001</v>
      </c>
      <c r="AR38" s="8">
        <v>2.7757899020807799</v>
      </c>
      <c r="AS38" s="8">
        <v>1.73430741998992</v>
      </c>
      <c r="AT38" s="8">
        <v>2.8972000000000002</v>
      </c>
      <c r="AU38" s="8">
        <v>2.0938890520000002</v>
      </c>
      <c r="AV38" s="8">
        <v>1.4294161860000001</v>
      </c>
      <c r="AW38" s="8">
        <v>2.1246</v>
      </c>
      <c r="AX38" s="8">
        <v>1.0908891891891901</v>
      </c>
      <c r="AY38" s="8">
        <v>0.95629300173579501</v>
      </c>
      <c r="AZ38" s="8">
        <v>0.9657</v>
      </c>
      <c r="BA38" s="8">
        <v>0.46511864253393698</v>
      </c>
      <c r="BB38" s="8">
        <v>0.61959512267856698</v>
      </c>
      <c r="BC38" s="8">
        <v>0</v>
      </c>
      <c r="BD38" s="8">
        <v>4.5519851116625296E-3</v>
      </c>
      <c r="BE38" s="8">
        <v>2.9305298347992101E-2</v>
      </c>
      <c r="BF38" s="8">
        <v>0</v>
      </c>
      <c r="BG38" s="8">
        <v>2.2419137003058101</v>
      </c>
      <c r="BH38" s="8">
        <v>1.2868768494215701</v>
      </c>
      <c r="BI38" s="8">
        <v>1.7383</v>
      </c>
      <c r="BJ38" s="8">
        <v>1.0823256269113199</v>
      </c>
      <c r="BK38" s="8">
        <v>1.0592775789659801</v>
      </c>
      <c r="BL38" s="8">
        <v>0.77259999999999995</v>
      </c>
      <c r="BM38" s="8">
        <v>1.0256074142156899</v>
      </c>
      <c r="BN38" s="8">
        <v>0.92546156087778597</v>
      </c>
      <c r="BO38" s="8">
        <v>0.77259999999999995</v>
      </c>
      <c r="BP38" s="8">
        <v>0.114457975460123</v>
      </c>
      <c r="BQ38" s="8">
        <v>0.16982951356555301</v>
      </c>
      <c r="BR38" s="8">
        <v>0</v>
      </c>
      <c r="BS38" s="8">
        <v>0.64973776435045305</v>
      </c>
      <c r="BT38" s="8">
        <v>0.46343221082820601</v>
      </c>
      <c r="BU38" s="8">
        <v>0.38629999999999998</v>
      </c>
      <c r="BV38" s="8">
        <v>2.5965448929663602</v>
      </c>
      <c r="BW38" s="8">
        <v>0.77061771729477002</v>
      </c>
      <c r="BX38" s="8">
        <v>2.7040000000000002</v>
      </c>
      <c r="BY38">
        <v>0.99171058201058204</v>
      </c>
      <c r="BZ38">
        <v>0.41319641414894398</v>
      </c>
      <c r="CA38">
        <v>0.9657</v>
      </c>
      <c r="CB38">
        <v>1.01982240726722</v>
      </c>
      <c r="CC38">
        <v>0.515881077936855</v>
      </c>
      <c r="CD38" s="28">
        <v>0.9657</v>
      </c>
      <c r="CE38" s="22">
        <v>0.59595342950077801</v>
      </c>
      <c r="CF38">
        <v>0.49183663752934498</v>
      </c>
      <c r="CG38" s="28">
        <v>0.57940000000000003</v>
      </c>
    </row>
    <row r="39" spans="1:85" x14ac:dyDescent="0.2">
      <c r="A39" s="2" t="s">
        <v>33</v>
      </c>
      <c r="B39" s="2" t="s">
        <v>160</v>
      </c>
      <c r="C39" s="2" t="s">
        <v>2</v>
      </c>
      <c r="D39" s="4" t="s">
        <v>219</v>
      </c>
      <c r="E39" s="4" t="s">
        <v>227</v>
      </c>
      <c r="F39" s="8">
        <v>31208229</v>
      </c>
      <c r="G39" s="8">
        <f t="shared" si="5"/>
        <v>4681234350</v>
      </c>
      <c r="H39" s="2">
        <v>818000000</v>
      </c>
      <c r="I39" s="2">
        <f t="shared" si="6"/>
        <v>5.7227803789731055</v>
      </c>
      <c r="J39">
        <v>0.58597398737580997</v>
      </c>
      <c r="K39" s="2" t="s">
        <v>253</v>
      </c>
      <c r="L39" s="2" t="s">
        <v>253</v>
      </c>
      <c r="M39" s="8">
        <v>5713970</v>
      </c>
      <c r="N39" s="8">
        <v>4505473.8</v>
      </c>
      <c r="O39" s="8">
        <v>6595601</v>
      </c>
      <c r="P39" s="8">
        <v>0.57818999999999998</v>
      </c>
      <c r="Q39" s="38">
        <f t="shared" si="7"/>
        <v>881631</v>
      </c>
      <c r="R39" s="38">
        <f t="shared" si="8"/>
        <v>1143165</v>
      </c>
      <c r="S39" s="35">
        <f t="shared" si="10"/>
        <v>1.0060817971063822E-3</v>
      </c>
      <c r="T39" s="35">
        <f t="shared" si="9"/>
        <v>0.10060817971063822</v>
      </c>
      <c r="U39" s="8">
        <v>-8.2999600000000003E-3</v>
      </c>
      <c r="V39" s="8">
        <v>7.1641899999999994E-2</v>
      </c>
      <c r="W39" s="8">
        <v>-2.5354599999999998E-3</v>
      </c>
      <c r="X39" s="8">
        <v>0.112516</v>
      </c>
      <c r="Y39" s="8">
        <v>1.16142E-3</v>
      </c>
      <c r="Z39" s="8">
        <v>0.103533</v>
      </c>
      <c r="AA39" s="8">
        <v>6.0514400000000003E-2</v>
      </c>
      <c r="AB39" s="8">
        <v>0.18090700000000001</v>
      </c>
      <c r="AC39" s="8">
        <v>-4.2834299999999999E-2</v>
      </c>
      <c r="AD39" s="8">
        <v>0.17100599999999999</v>
      </c>
      <c r="AE39" s="8">
        <v>-0.14998300000000001</v>
      </c>
      <c r="AF39" s="8">
        <v>0.109541</v>
      </c>
      <c r="AG39" s="8">
        <v>-0.131218</v>
      </c>
      <c r="AH39" s="8">
        <v>1.94083E-2</v>
      </c>
      <c r="AI39" s="8">
        <v>-0.36248399999999997</v>
      </c>
      <c r="AJ39" s="8">
        <v>-0.25147199999999997</v>
      </c>
      <c r="AK39" s="8">
        <v>0.13831499999999999</v>
      </c>
      <c r="AL39" s="8">
        <v>-0.29406500000000002</v>
      </c>
      <c r="AM39" s="8">
        <v>-6.3968899999999997E-3</v>
      </c>
      <c r="AN39" s="8">
        <v>-0.157336</v>
      </c>
      <c r="AO39" s="8">
        <v>1.31038752293578</v>
      </c>
      <c r="AP39" s="8">
        <v>0.91795569456710102</v>
      </c>
      <c r="AQ39" s="8">
        <v>1.2232000000000001</v>
      </c>
      <c r="AR39" s="8">
        <v>1.4836849449204399</v>
      </c>
      <c r="AS39" s="8">
        <v>0.99911911558827204</v>
      </c>
      <c r="AT39" s="8">
        <v>1.5727</v>
      </c>
      <c r="AU39" s="8">
        <v>1.053139633</v>
      </c>
      <c r="AV39" s="8">
        <v>0.81235406399999999</v>
      </c>
      <c r="AW39" s="8">
        <v>1.0484</v>
      </c>
      <c r="AX39" s="8">
        <v>0.592914496314496</v>
      </c>
      <c r="AY39" s="8">
        <v>0.40292303891766901</v>
      </c>
      <c r="AZ39" s="8">
        <v>0.5242</v>
      </c>
      <c r="BA39" s="8">
        <v>0.32124169642857098</v>
      </c>
      <c r="BB39" s="8">
        <v>0.46954847748688999</v>
      </c>
      <c r="BC39" s="8">
        <v>0</v>
      </c>
      <c r="BD39" s="8" t="s">
        <v>4</v>
      </c>
      <c r="BE39" s="8" t="s">
        <v>4</v>
      </c>
      <c r="BF39" s="8" t="s">
        <v>4</v>
      </c>
      <c r="BG39" s="8">
        <v>2.4427263608562702</v>
      </c>
      <c r="BH39" s="8">
        <v>1.52384996522627</v>
      </c>
      <c r="BI39" s="8">
        <v>1.9220999999999999</v>
      </c>
      <c r="BJ39" s="8">
        <v>1.0389264220183501</v>
      </c>
      <c r="BK39" s="8">
        <v>0.81680060727400805</v>
      </c>
      <c r="BL39" s="8">
        <v>1.0484</v>
      </c>
      <c r="BM39" s="8">
        <v>0.96567518382352902</v>
      </c>
      <c r="BN39" s="8">
        <v>0.75567518852262805</v>
      </c>
      <c r="BO39" s="8">
        <v>0.69899999999999995</v>
      </c>
      <c r="BP39" s="8">
        <v>0.36136398773006101</v>
      </c>
      <c r="BQ39" s="8">
        <v>0.416383232670823</v>
      </c>
      <c r="BR39" s="8">
        <v>0.17469999999999999</v>
      </c>
      <c r="BS39" s="8">
        <v>0.55373666666666699</v>
      </c>
      <c r="BT39" s="8">
        <v>0.303546482962891</v>
      </c>
      <c r="BU39" s="8">
        <v>0.5242</v>
      </c>
      <c r="BV39" s="8">
        <v>2.94525198776758</v>
      </c>
      <c r="BW39" s="8">
        <v>0.73374282779770805</v>
      </c>
      <c r="BX39" s="8">
        <v>2.7957999999999998</v>
      </c>
      <c r="BY39">
        <v>0.71664193302891899</v>
      </c>
      <c r="BZ39">
        <v>0.48783749454209102</v>
      </c>
      <c r="CA39">
        <v>0.69899999999999995</v>
      </c>
      <c r="CB39">
        <v>1.5030868281604799</v>
      </c>
      <c r="CC39">
        <v>0.60612938605924105</v>
      </c>
      <c r="CD39" s="28">
        <v>1.3978999999999999</v>
      </c>
      <c r="CE39" s="22">
        <v>0.60586290893641104</v>
      </c>
      <c r="CF39">
        <v>0.38338948074087098</v>
      </c>
      <c r="CG39" s="28">
        <v>0.5242</v>
      </c>
    </row>
    <row r="40" spans="1:85" x14ac:dyDescent="0.2">
      <c r="A40" s="2" t="s">
        <v>34</v>
      </c>
      <c r="B40" s="2" t="s">
        <v>161</v>
      </c>
      <c r="C40" s="2" t="s">
        <v>0</v>
      </c>
      <c r="D40" s="4" t="s">
        <v>219</v>
      </c>
      <c r="E40" s="4" t="s">
        <v>227</v>
      </c>
      <c r="F40" s="8">
        <v>34108475</v>
      </c>
      <c r="G40" s="8">
        <f t="shared" si="5"/>
        <v>5116271250</v>
      </c>
      <c r="H40" s="2">
        <v>818000000</v>
      </c>
      <c r="I40" s="2">
        <f t="shared" si="6"/>
        <v>6.2546103300733495</v>
      </c>
      <c r="J40">
        <v>0.621639253683402</v>
      </c>
      <c r="K40" s="2" t="s">
        <v>253</v>
      </c>
      <c r="L40" s="2" t="s">
        <v>253</v>
      </c>
      <c r="M40" s="8">
        <v>5738413</v>
      </c>
      <c r="N40" s="8">
        <v>4607056.9000000004</v>
      </c>
      <c r="O40" s="8">
        <v>6749760</v>
      </c>
      <c r="P40" s="8">
        <v>0.52800000000000002</v>
      </c>
      <c r="Q40" s="38">
        <f t="shared" si="7"/>
        <v>1011347</v>
      </c>
      <c r="R40" s="38">
        <f t="shared" si="8"/>
        <v>989006</v>
      </c>
      <c r="S40" s="35">
        <f t="shared" si="10"/>
        <v>1.1541084731119351E-3</v>
      </c>
      <c r="T40" s="35">
        <f t="shared" si="9"/>
        <v>0.11541084731119351</v>
      </c>
      <c r="U40" s="8">
        <v>-1.1614299999999999E-2</v>
      </c>
      <c r="V40" s="8">
        <v>-8.9391999999999998E-4</v>
      </c>
      <c r="W40" s="8">
        <v>-0.14583199999999999</v>
      </c>
      <c r="X40" s="8">
        <v>6.87305E-2</v>
      </c>
      <c r="Y40" s="8">
        <v>-3.07259E-2</v>
      </c>
      <c r="Z40" s="8">
        <v>7.4662000000000006E-2</v>
      </c>
      <c r="AA40" s="8">
        <v>-0.102661</v>
      </c>
      <c r="AB40" s="8">
        <v>0.14508099999999999</v>
      </c>
      <c r="AC40" s="8">
        <v>-9.0400499999999995E-2</v>
      </c>
      <c r="AD40" s="8">
        <v>0.15107799999999999</v>
      </c>
      <c r="AE40" s="8">
        <v>-9.9219100000000005E-2</v>
      </c>
      <c r="AF40" s="8">
        <v>3.1492699999999998E-2</v>
      </c>
      <c r="AG40" s="8">
        <v>6.5879999999999994E-2</v>
      </c>
      <c r="AH40" s="8">
        <v>0.123334</v>
      </c>
      <c r="AI40" s="8">
        <v>-0.220891</v>
      </c>
      <c r="AJ40" s="8">
        <v>1.16201E-2</v>
      </c>
      <c r="AK40" s="8">
        <v>6.8503800000000004E-2</v>
      </c>
      <c r="AL40" s="8">
        <v>-5.2601000000000002E-2</v>
      </c>
      <c r="AM40" s="8">
        <v>9.1872200000000001E-2</v>
      </c>
      <c r="AN40" s="8">
        <v>6.0598699999999998E-2</v>
      </c>
      <c r="AO40" s="8">
        <v>1.6148587155963301</v>
      </c>
      <c r="AP40" s="8">
        <v>0.69054496632449403</v>
      </c>
      <c r="AQ40" s="8">
        <v>1.4389000000000001</v>
      </c>
      <c r="AR40" s="8">
        <v>1.4353216034271701</v>
      </c>
      <c r="AS40" s="8">
        <v>0.80978642151340297</v>
      </c>
      <c r="AT40" s="8">
        <v>1.4389000000000001</v>
      </c>
      <c r="AU40" s="8">
        <v>1.067932232</v>
      </c>
      <c r="AV40" s="8">
        <v>0.84503116700000003</v>
      </c>
      <c r="AW40" s="8">
        <v>0.95930000000000004</v>
      </c>
      <c r="AX40" s="8">
        <v>0.69492592137592102</v>
      </c>
      <c r="AY40" s="8">
        <v>0.65942114422375497</v>
      </c>
      <c r="AZ40" s="8">
        <v>0.47960000000000003</v>
      </c>
      <c r="BA40" s="8">
        <v>0.60011539792387503</v>
      </c>
      <c r="BB40" s="8">
        <v>0.54365820173782997</v>
      </c>
      <c r="BC40" s="8">
        <v>0.47960000000000003</v>
      </c>
      <c r="BD40" s="8" t="s">
        <v>4</v>
      </c>
      <c r="BE40" s="8" t="s">
        <v>4</v>
      </c>
      <c r="BF40" s="8" t="s">
        <v>4</v>
      </c>
      <c r="BG40" s="8">
        <v>2.2065620183486199</v>
      </c>
      <c r="BH40" s="8">
        <v>1.1619902442176</v>
      </c>
      <c r="BI40" s="8">
        <v>1.9186000000000001</v>
      </c>
      <c r="BJ40" s="8">
        <v>0.71653451652386801</v>
      </c>
      <c r="BK40" s="8">
        <v>0.50279633604256202</v>
      </c>
      <c r="BL40" s="8">
        <v>0.63949999999999996</v>
      </c>
      <c r="BM40" s="8">
        <v>1.4319814338235299</v>
      </c>
      <c r="BN40" s="8">
        <v>1.0663962264451601</v>
      </c>
      <c r="BO40" s="8">
        <v>1.4389000000000001</v>
      </c>
      <c r="BP40" s="8">
        <v>0.25660239263803702</v>
      </c>
      <c r="BQ40" s="8">
        <v>0.233861859400327</v>
      </c>
      <c r="BR40" s="8">
        <v>0.15989999999999999</v>
      </c>
      <c r="BS40" s="8">
        <v>0.53340230880230899</v>
      </c>
      <c r="BT40" s="8">
        <v>0.40454830144588899</v>
      </c>
      <c r="BU40" s="8">
        <v>0.47960000000000003</v>
      </c>
      <c r="BV40" s="8">
        <v>2.00306593272171</v>
      </c>
      <c r="BW40" s="8">
        <v>0.58736486693615397</v>
      </c>
      <c r="BX40" s="8">
        <v>2.0785</v>
      </c>
      <c r="BY40">
        <v>1.3430115151515201</v>
      </c>
      <c r="BZ40">
        <v>0.48521952907027799</v>
      </c>
      <c r="CA40">
        <v>1.2790999999999999</v>
      </c>
      <c r="CB40">
        <v>1.29926866010598</v>
      </c>
      <c r="CC40">
        <v>0.63800859158894496</v>
      </c>
      <c r="CD40" s="28">
        <v>1.1192</v>
      </c>
      <c r="CE40" s="22">
        <v>0.69025823054019597</v>
      </c>
      <c r="CF40">
        <v>0.56040276482390705</v>
      </c>
      <c r="CG40" s="28">
        <v>0.63949999999999996</v>
      </c>
    </row>
    <row r="41" spans="1:85" x14ac:dyDescent="0.2">
      <c r="A41" s="2" t="s">
        <v>35</v>
      </c>
      <c r="B41" s="2" t="s">
        <v>162</v>
      </c>
      <c r="C41" s="4" t="s">
        <v>0</v>
      </c>
      <c r="D41" s="4" t="s">
        <v>101</v>
      </c>
      <c r="E41" s="4" t="s">
        <v>227</v>
      </c>
      <c r="F41" s="8">
        <v>29937607</v>
      </c>
      <c r="G41" s="8">
        <f t="shared" si="5"/>
        <v>4490641050</v>
      </c>
      <c r="H41" s="2">
        <v>818000000</v>
      </c>
      <c r="I41" s="2">
        <f t="shared" si="6"/>
        <v>5.4897812347188264</v>
      </c>
      <c r="J41">
        <v>0.60113218122068302</v>
      </c>
      <c r="K41" s="2" t="s">
        <v>253</v>
      </c>
      <c r="L41" s="2" t="s">
        <v>253</v>
      </c>
      <c r="M41" s="8">
        <v>5566548</v>
      </c>
      <c r="N41" s="8">
        <v>4547568.5</v>
      </c>
      <c r="O41" s="8">
        <v>6657339</v>
      </c>
      <c r="P41" s="8">
        <v>0.48298000000000002</v>
      </c>
      <c r="Q41" s="38">
        <f t="shared" si="7"/>
        <v>1090791</v>
      </c>
      <c r="R41" s="38">
        <f t="shared" si="8"/>
        <v>1081427</v>
      </c>
      <c r="S41" s="35">
        <f t="shared" si="10"/>
        <v>1.2447667669892141E-3</v>
      </c>
      <c r="T41" s="35">
        <f t="shared" si="9"/>
        <v>0.12447667669892142</v>
      </c>
      <c r="U41" s="8">
        <v>7.7497899999999995E-2</v>
      </c>
      <c r="V41" s="8">
        <v>-9.9109000000000003E-2</v>
      </c>
      <c r="W41" s="8">
        <v>-0.17976600000000001</v>
      </c>
      <c r="X41" s="8">
        <v>-8.60736E-2</v>
      </c>
      <c r="Y41" s="8">
        <v>1.9143E-2</v>
      </c>
      <c r="Z41" s="8">
        <v>8.1144300000000003E-2</v>
      </c>
      <c r="AA41" s="8">
        <v>-0.116344</v>
      </c>
      <c r="AB41" s="8">
        <v>6.51365E-2</v>
      </c>
      <c r="AC41" s="8">
        <v>-0.11569400000000001</v>
      </c>
      <c r="AD41" s="8">
        <v>-9.3696600000000005E-2</v>
      </c>
      <c r="AE41" s="8">
        <v>-9.96417E-2</v>
      </c>
      <c r="AF41" s="8">
        <v>-4.6168899999999999E-2</v>
      </c>
      <c r="AG41" s="8">
        <v>6.0265699999999998E-2</v>
      </c>
      <c r="AH41" s="8">
        <v>-7.9860600000000004E-2</v>
      </c>
      <c r="AI41" s="8">
        <v>0.18224899999999999</v>
      </c>
      <c r="AJ41" s="8">
        <v>5.6642000000000003E-3</v>
      </c>
      <c r="AK41" s="8">
        <v>-0.20106299999999999</v>
      </c>
      <c r="AL41" s="8">
        <v>6.34266E-2</v>
      </c>
      <c r="AM41" s="8">
        <v>0.11809799999999999</v>
      </c>
      <c r="AN41" s="8">
        <v>-2.1230099999999998E-2</v>
      </c>
      <c r="AO41" s="8">
        <v>2.3701510091743101</v>
      </c>
      <c r="AP41" s="8">
        <v>1.28300905308471</v>
      </c>
      <c r="AQ41" s="8">
        <v>2.3679999999999999</v>
      </c>
      <c r="AR41" s="8">
        <v>1.93883935128519</v>
      </c>
      <c r="AS41" s="8">
        <v>1.12850389397372</v>
      </c>
      <c r="AT41" s="8">
        <v>2.1859000000000002</v>
      </c>
      <c r="AU41" s="8">
        <v>1.792489113</v>
      </c>
      <c r="AV41" s="8">
        <v>1.179157273</v>
      </c>
      <c r="AW41" s="8">
        <v>1.8216000000000001</v>
      </c>
      <c r="AX41" s="8">
        <v>1.06844305896806</v>
      </c>
      <c r="AY41" s="8">
        <v>0.68248366803217297</v>
      </c>
      <c r="AZ41" s="8">
        <v>1.0929</v>
      </c>
      <c r="BA41" s="8">
        <v>0.59626704152249099</v>
      </c>
      <c r="BB41" s="8">
        <v>0.435484774505629</v>
      </c>
      <c r="BC41" s="8">
        <v>0.72860000000000003</v>
      </c>
      <c r="BD41" s="8">
        <v>1.42414392059553E-2</v>
      </c>
      <c r="BE41" s="8">
        <v>4.8922964005814702E-2</v>
      </c>
      <c r="BF41" s="8">
        <v>0</v>
      </c>
      <c r="BG41" s="8">
        <v>3.0891963302752301</v>
      </c>
      <c r="BH41" s="8">
        <v>1.3139497472869099</v>
      </c>
      <c r="BI41" s="8">
        <v>3.0966999999999998</v>
      </c>
      <c r="BJ41" s="8">
        <v>1.2698639755351699</v>
      </c>
      <c r="BK41" s="8">
        <v>0.74280982506333604</v>
      </c>
      <c r="BL41" s="8">
        <v>1.2750999999999999</v>
      </c>
      <c r="BM41" s="8">
        <v>1.04929901960784</v>
      </c>
      <c r="BN41" s="8">
        <v>0.65764346315783595</v>
      </c>
      <c r="BO41" s="8">
        <v>1.0929</v>
      </c>
      <c r="BP41" s="8">
        <v>0.36499588957055201</v>
      </c>
      <c r="BQ41" s="8">
        <v>0.39900043255941797</v>
      </c>
      <c r="BR41" s="8">
        <v>0.1822</v>
      </c>
      <c r="BS41" s="8">
        <v>0.59160272373540901</v>
      </c>
      <c r="BT41" s="8">
        <v>0.34359072581008598</v>
      </c>
      <c r="BU41" s="8">
        <v>0.54649999999999999</v>
      </c>
      <c r="BV41" s="8">
        <v>2.36881339449541</v>
      </c>
      <c r="BW41" s="8">
        <v>0.80951094599582896</v>
      </c>
      <c r="BX41" s="8">
        <v>2.3679999999999999</v>
      </c>
      <c r="BY41">
        <v>0.94741088435374199</v>
      </c>
      <c r="BZ41">
        <v>0.58094544971067197</v>
      </c>
      <c r="CA41">
        <v>0.91080000000000005</v>
      </c>
      <c r="CB41">
        <v>1.64244155942468</v>
      </c>
      <c r="CC41">
        <v>0.81834725127724395</v>
      </c>
      <c r="CD41" s="28">
        <v>1.6394</v>
      </c>
      <c r="CE41" s="22">
        <v>0.69515188998589605</v>
      </c>
      <c r="CF41">
        <v>0.36149209209178701</v>
      </c>
      <c r="CG41" s="28">
        <v>0.72860000000000003</v>
      </c>
    </row>
    <row r="42" spans="1:85" x14ac:dyDescent="0.2">
      <c r="A42" s="2" t="s">
        <v>36</v>
      </c>
      <c r="B42" s="2" t="s">
        <v>163</v>
      </c>
      <c r="C42" s="4" t="s">
        <v>2</v>
      </c>
      <c r="D42" s="4" t="s">
        <v>102</v>
      </c>
      <c r="E42" s="4" t="s">
        <v>227</v>
      </c>
      <c r="F42" s="8">
        <v>45160333</v>
      </c>
      <c r="G42" s="8">
        <f t="shared" si="5"/>
        <v>6774049950</v>
      </c>
      <c r="H42" s="2">
        <v>818000000</v>
      </c>
      <c r="I42" s="2">
        <f t="shared" si="6"/>
        <v>8.2812346577017113</v>
      </c>
      <c r="J42">
        <v>0.60768514406637697</v>
      </c>
      <c r="K42" s="2" t="s">
        <v>253</v>
      </c>
      <c r="L42" s="2" t="s">
        <v>253</v>
      </c>
      <c r="M42" s="8">
        <v>5482782</v>
      </c>
      <c r="N42" s="8">
        <v>4878272.4000000004</v>
      </c>
      <c r="O42" s="8">
        <v>7164018</v>
      </c>
      <c r="P42" s="8">
        <v>0.26446999999999998</v>
      </c>
      <c r="Q42" s="38">
        <f t="shared" si="7"/>
        <v>1681236</v>
      </c>
      <c r="R42" s="38">
        <f t="shared" si="8"/>
        <v>574748</v>
      </c>
      <c r="S42" s="35">
        <f t="shared" si="10"/>
        <v>1.9185588259032925E-3</v>
      </c>
      <c r="T42" s="35">
        <f t="shared" si="9"/>
        <v>0.19185588259032924</v>
      </c>
      <c r="U42" s="8">
        <v>4.3899399999999998E-2</v>
      </c>
      <c r="V42" s="8">
        <v>7.2175699999999995E-2</v>
      </c>
      <c r="W42" s="8">
        <v>-8.8337200000000005E-2</v>
      </c>
      <c r="X42" s="8">
        <v>-9.2055899999999996E-2</v>
      </c>
      <c r="Y42" s="8">
        <v>6.0964499999999998E-2</v>
      </c>
      <c r="Z42" s="8">
        <v>0.11836199999999999</v>
      </c>
      <c r="AA42" s="8">
        <v>-0.13843800000000001</v>
      </c>
      <c r="AB42" s="8">
        <v>6.4120799999999997E-3</v>
      </c>
      <c r="AC42" s="8">
        <v>-9.14571E-2</v>
      </c>
      <c r="AD42" s="8">
        <v>-1.1140600000000001E-2</v>
      </c>
      <c r="AE42" s="8">
        <v>-7.5456099999999998E-2</v>
      </c>
      <c r="AF42" s="8">
        <v>2.3481200000000001E-2</v>
      </c>
      <c r="AG42" s="8">
        <v>8.5631499999999999E-2</v>
      </c>
      <c r="AH42" s="8">
        <v>-0.122255</v>
      </c>
      <c r="AI42" s="8">
        <v>7.2876499999999997E-2</v>
      </c>
      <c r="AJ42" s="8">
        <v>-1.00575E-2</v>
      </c>
      <c r="AK42" s="8">
        <v>-0.30907200000000001</v>
      </c>
      <c r="AL42" s="8">
        <v>-0.14357800000000001</v>
      </c>
      <c r="AM42" s="8">
        <v>0.16126399999999999</v>
      </c>
      <c r="AN42" s="8">
        <v>7.0005499999999998E-2</v>
      </c>
      <c r="AO42" s="8">
        <v>1.7132416513761499</v>
      </c>
      <c r="AP42" s="8">
        <v>0.58335343118504202</v>
      </c>
      <c r="AQ42" s="8">
        <v>1.8112999999999999</v>
      </c>
      <c r="AR42" s="8">
        <v>0.92465085679314596</v>
      </c>
      <c r="AS42" s="8">
        <v>0.58464908596474596</v>
      </c>
      <c r="AT42" s="8">
        <v>0.96599999999999997</v>
      </c>
      <c r="AU42" s="8">
        <v>1.0649316209999999</v>
      </c>
      <c r="AV42" s="8">
        <v>0.68547799399999998</v>
      </c>
      <c r="AW42" s="8">
        <v>0.96599999999999997</v>
      </c>
      <c r="AX42" s="8">
        <v>0.76917911547911499</v>
      </c>
      <c r="AY42" s="8">
        <v>0.48933125614043099</v>
      </c>
      <c r="AZ42" s="8">
        <v>0.72450000000000003</v>
      </c>
      <c r="BA42" s="8">
        <v>0.18845856401384101</v>
      </c>
      <c r="BB42" s="8">
        <v>0.16524143203706201</v>
      </c>
      <c r="BC42" s="8">
        <v>0.1208</v>
      </c>
      <c r="BD42" s="8" t="s">
        <v>4</v>
      </c>
      <c r="BE42" s="8" t="s">
        <v>4</v>
      </c>
      <c r="BF42" s="8" t="s">
        <v>4</v>
      </c>
      <c r="BG42" s="8">
        <v>2.2903559633027499</v>
      </c>
      <c r="BH42" s="8">
        <v>0.72870615642023195</v>
      </c>
      <c r="BI42" s="8">
        <v>2.1736</v>
      </c>
      <c r="BJ42" s="8">
        <v>0.88191149847094796</v>
      </c>
      <c r="BK42" s="8">
        <v>0.44588603483524197</v>
      </c>
      <c r="BL42" s="8">
        <v>0.96599999999999997</v>
      </c>
      <c r="BM42" s="8">
        <v>1.15005992647059</v>
      </c>
      <c r="BN42" s="8">
        <v>0.83270800665083</v>
      </c>
      <c r="BO42" s="8">
        <v>1.0868</v>
      </c>
      <c r="BP42" s="8">
        <v>0.20692484662576699</v>
      </c>
      <c r="BQ42" s="8">
        <v>0.24694895504707201</v>
      </c>
      <c r="BR42" s="8">
        <v>0.1208</v>
      </c>
      <c r="BS42" s="8">
        <v>0.58579452852153702</v>
      </c>
      <c r="BT42" s="8">
        <v>0.41034726390948401</v>
      </c>
      <c r="BU42" s="8">
        <v>0.6038</v>
      </c>
      <c r="BV42" s="8">
        <v>2.29523064220183</v>
      </c>
      <c r="BW42" s="8">
        <v>0.614802963896107</v>
      </c>
      <c r="BX42" s="8">
        <v>2.1736</v>
      </c>
      <c r="BY42">
        <v>1.13043675018983</v>
      </c>
      <c r="BZ42">
        <v>0.50070059447231796</v>
      </c>
      <c r="CA42">
        <v>1.2075</v>
      </c>
      <c r="CB42">
        <v>1.6295439694656499</v>
      </c>
      <c r="CC42">
        <v>0.83367951463985501</v>
      </c>
      <c r="CD42" s="28">
        <v>1.4491000000000001</v>
      </c>
      <c r="CE42" s="22">
        <v>0.81674959819540405</v>
      </c>
      <c r="CF42">
        <v>0.40014287862259101</v>
      </c>
      <c r="CG42" s="28">
        <v>0.84530000000000005</v>
      </c>
    </row>
    <row r="43" spans="1:85" x14ac:dyDescent="0.2">
      <c r="A43" s="2" t="s">
        <v>37</v>
      </c>
      <c r="B43" s="2" t="s">
        <v>164</v>
      </c>
      <c r="C43" s="4" t="s">
        <v>2</v>
      </c>
      <c r="D43" s="4" t="s">
        <v>103</v>
      </c>
      <c r="E43" s="4" t="s">
        <v>227</v>
      </c>
      <c r="F43" s="8">
        <v>31493042</v>
      </c>
      <c r="G43" s="8">
        <f t="shared" si="5"/>
        <v>4723956300</v>
      </c>
      <c r="H43" s="2">
        <v>818000000</v>
      </c>
      <c r="I43" s="2">
        <f t="shared" si="6"/>
        <v>5.7750077017114911</v>
      </c>
      <c r="J43">
        <v>0.60288828388434901</v>
      </c>
      <c r="K43" s="2" t="s">
        <v>253</v>
      </c>
      <c r="L43" s="2" t="s">
        <v>253</v>
      </c>
      <c r="M43" s="8">
        <v>5941192</v>
      </c>
      <c r="N43" s="8">
        <v>4608307.7</v>
      </c>
      <c r="O43" s="8">
        <v>6755150</v>
      </c>
      <c r="P43" s="8">
        <v>0.62085999999999997</v>
      </c>
      <c r="Q43" s="38">
        <f t="shared" si="7"/>
        <v>813958</v>
      </c>
      <c r="R43" s="38">
        <f t="shared" si="8"/>
        <v>983616</v>
      </c>
      <c r="S43" s="35">
        <f t="shared" si="10"/>
        <v>9.2885609445348077E-4</v>
      </c>
      <c r="T43" s="35">
        <f t="shared" si="9"/>
        <v>9.2885609445348072E-2</v>
      </c>
      <c r="U43" s="8">
        <v>2.9124400000000002E-2</v>
      </c>
      <c r="V43" s="8">
        <v>0.13392100000000001</v>
      </c>
      <c r="W43" s="8">
        <v>9.6396599999999999E-2</v>
      </c>
      <c r="X43" s="8">
        <v>4.8416300000000002E-2</v>
      </c>
      <c r="Y43" s="8">
        <v>4.16751E-2</v>
      </c>
      <c r="Z43" s="8">
        <v>5.6837100000000002E-2</v>
      </c>
      <c r="AA43" s="8">
        <v>1.2811899999999999E-2</v>
      </c>
      <c r="AB43" s="8">
        <v>2.0196200000000001E-2</v>
      </c>
      <c r="AC43" s="8">
        <v>-0.110125</v>
      </c>
      <c r="AD43" s="8">
        <v>0.193879</v>
      </c>
      <c r="AE43" s="8">
        <v>-7.0802500000000004E-2</v>
      </c>
      <c r="AF43" s="8">
        <v>0.15732299999999999</v>
      </c>
      <c r="AG43" s="8">
        <v>8.1875999999999997E-3</v>
      </c>
      <c r="AH43" s="8">
        <v>-0.20711499999999999</v>
      </c>
      <c r="AI43" s="8">
        <v>4.6066799999999998E-2</v>
      </c>
      <c r="AJ43" s="8">
        <v>-3.5530600000000002E-2</v>
      </c>
      <c r="AK43" s="8">
        <v>-8.5548200000000005E-2</v>
      </c>
      <c r="AL43" s="8">
        <v>-5.48154E-2</v>
      </c>
      <c r="AM43" s="8">
        <v>-0.380689</v>
      </c>
      <c r="AN43" s="8">
        <v>-4.8911999999999997E-2</v>
      </c>
      <c r="AO43" s="8">
        <v>1.1703913761467899</v>
      </c>
      <c r="AP43" s="8">
        <v>0.60403203683487705</v>
      </c>
      <c r="AQ43" s="8">
        <v>1.0389999999999999</v>
      </c>
      <c r="AR43" s="8">
        <v>1.1952774785801701</v>
      </c>
      <c r="AS43" s="8">
        <v>0.75539827323951103</v>
      </c>
      <c r="AT43" s="8">
        <v>1.3853</v>
      </c>
      <c r="AU43" s="8">
        <v>1.0674517429999999</v>
      </c>
      <c r="AV43" s="8">
        <v>0.74463444099999998</v>
      </c>
      <c r="AW43" s="8">
        <v>1.2121</v>
      </c>
      <c r="AX43" s="8">
        <v>0.52097094594594595</v>
      </c>
      <c r="AY43" s="8">
        <v>0.459841452351129</v>
      </c>
      <c r="AZ43" s="8">
        <v>0.51949999999999996</v>
      </c>
      <c r="BA43" s="8">
        <v>0.22418576609247501</v>
      </c>
      <c r="BB43" s="8">
        <v>0.28269866067315402</v>
      </c>
      <c r="BC43" s="8">
        <v>0.17319999999999999</v>
      </c>
      <c r="BD43" s="8" t="s">
        <v>4</v>
      </c>
      <c r="BE43" s="8" t="s">
        <v>4</v>
      </c>
      <c r="BF43" s="8" t="s">
        <v>4</v>
      </c>
      <c r="BG43" s="8">
        <v>1.67642458715596</v>
      </c>
      <c r="BH43" s="8">
        <v>0.74365575954850704</v>
      </c>
      <c r="BI43" s="8">
        <v>1.5584</v>
      </c>
      <c r="BJ43" s="8">
        <v>0.73905660954712404</v>
      </c>
      <c r="BK43" s="8">
        <v>0.51695566654389402</v>
      </c>
      <c r="BL43" s="8">
        <v>0.69259999999999999</v>
      </c>
      <c r="BM43" s="8">
        <v>0.71089424019607805</v>
      </c>
      <c r="BN43" s="8">
        <v>0.68784277229809798</v>
      </c>
      <c r="BO43" s="8">
        <v>0.51949999999999996</v>
      </c>
      <c r="BP43" s="8">
        <v>0.18849164105715999</v>
      </c>
      <c r="BQ43" s="8">
        <v>0.25604770132621602</v>
      </c>
      <c r="BR43" s="8">
        <v>0</v>
      </c>
      <c r="BS43" s="8">
        <v>0.26427233560090702</v>
      </c>
      <c r="BT43" s="8">
        <v>0.114350695852857</v>
      </c>
      <c r="BU43" s="8">
        <v>0.17319999999999999</v>
      </c>
      <c r="BV43" s="8">
        <v>2.28560660550459</v>
      </c>
      <c r="BW43" s="8">
        <v>0.644882917266417</v>
      </c>
      <c r="BX43" s="8">
        <v>2.2511000000000001</v>
      </c>
      <c r="BY43">
        <v>0.64526326530612199</v>
      </c>
      <c r="BZ43">
        <v>0.46610507582037503</v>
      </c>
      <c r="CA43">
        <v>0.51949999999999996</v>
      </c>
      <c r="CB43">
        <v>1.17064139499621</v>
      </c>
      <c r="CC43">
        <v>0.47290458376008598</v>
      </c>
      <c r="CD43" s="28">
        <v>1.0389999999999999</v>
      </c>
      <c r="CE43" s="22">
        <v>0.64935004254112305</v>
      </c>
      <c r="CF43">
        <v>0.46891340550483901</v>
      </c>
      <c r="CG43" s="28">
        <v>0.51949999999999996</v>
      </c>
    </row>
    <row r="44" spans="1:85" x14ac:dyDescent="0.2">
      <c r="A44" s="2" t="s">
        <v>38</v>
      </c>
      <c r="B44" s="2" t="s">
        <v>165</v>
      </c>
      <c r="C44" s="2" t="s">
        <v>2</v>
      </c>
      <c r="D44" s="4" t="s">
        <v>104</v>
      </c>
      <c r="E44" s="4" t="s">
        <v>227</v>
      </c>
      <c r="F44" s="8">
        <v>31233690</v>
      </c>
      <c r="G44" s="8">
        <f t="shared" si="5"/>
        <v>4685053500</v>
      </c>
      <c r="H44" s="2">
        <v>818000000</v>
      </c>
      <c r="I44" s="2">
        <f t="shared" si="6"/>
        <v>5.7274492665036671</v>
      </c>
      <c r="J44">
        <v>0.61056773707045298</v>
      </c>
      <c r="K44" s="2" t="s">
        <v>253</v>
      </c>
      <c r="L44" s="2" t="s">
        <v>253</v>
      </c>
      <c r="M44" s="8">
        <v>5758997</v>
      </c>
      <c r="N44" s="8">
        <v>4647369.8</v>
      </c>
      <c r="O44" s="8">
        <v>6810896</v>
      </c>
      <c r="P44" s="8">
        <v>0.51380000000000003</v>
      </c>
      <c r="Q44" s="38">
        <f t="shared" si="7"/>
        <v>1051899</v>
      </c>
      <c r="R44" s="38">
        <f t="shared" si="8"/>
        <v>927870</v>
      </c>
      <c r="S44" s="35">
        <f t="shared" si="10"/>
        <v>1.2003847826294748E-3</v>
      </c>
      <c r="T44" s="35">
        <f t="shared" si="9"/>
        <v>0.12003847826294747</v>
      </c>
      <c r="U44" s="8">
        <v>0.10365099999999999</v>
      </c>
      <c r="V44" s="8">
        <v>9.8832100000000006E-2</v>
      </c>
      <c r="W44" s="8">
        <v>3.3772499999999997E-2</v>
      </c>
      <c r="X44" s="8">
        <v>-4.7073200000000001E-3</v>
      </c>
      <c r="Y44" s="8">
        <v>-0.14574200000000001</v>
      </c>
      <c r="Z44" s="8">
        <v>-1.07121E-2</v>
      </c>
      <c r="AA44" s="8">
        <v>-2.4862700000000001E-2</v>
      </c>
      <c r="AB44" s="8">
        <v>-2.5114600000000001E-2</v>
      </c>
      <c r="AC44" s="8">
        <v>9.0933299999999995E-2</v>
      </c>
      <c r="AD44" s="8">
        <v>-0.11874999999999999</v>
      </c>
      <c r="AE44" s="8">
        <v>0.19767499999999999</v>
      </c>
      <c r="AF44" s="8">
        <v>4.0420200000000003E-2</v>
      </c>
      <c r="AG44" s="8">
        <v>0.103395</v>
      </c>
      <c r="AH44" s="8">
        <v>-0.122999</v>
      </c>
      <c r="AI44" s="8">
        <v>3.1259000000000002E-2</v>
      </c>
      <c r="AJ44" s="8">
        <v>-0.137545</v>
      </c>
      <c r="AK44" s="8">
        <v>-0.13045300000000001</v>
      </c>
      <c r="AL44" s="8">
        <v>-2.3992699999999999E-2</v>
      </c>
      <c r="AM44" s="8">
        <v>3.8806199999999999E-2</v>
      </c>
      <c r="AN44" s="8">
        <v>0.120674</v>
      </c>
      <c r="AO44" s="8">
        <v>1.9047925993883801</v>
      </c>
      <c r="AP44" s="8">
        <v>0.87295678704995505</v>
      </c>
      <c r="AQ44" s="8">
        <v>1.9206000000000001</v>
      </c>
      <c r="AR44" s="8">
        <v>1.99635697674419</v>
      </c>
      <c r="AS44" s="8">
        <v>1.0581382822502099</v>
      </c>
      <c r="AT44" s="8">
        <v>2.0952000000000002</v>
      </c>
      <c r="AU44" s="8">
        <v>1.5601869719999999</v>
      </c>
      <c r="AV44" s="8">
        <v>1.039682526</v>
      </c>
      <c r="AW44" s="8">
        <v>1.746</v>
      </c>
      <c r="AX44" s="8">
        <v>1.16364250614251</v>
      </c>
      <c r="AY44" s="8">
        <v>0.76138229110042799</v>
      </c>
      <c r="AZ44" s="8">
        <v>1.0476000000000001</v>
      </c>
      <c r="BA44" s="8">
        <v>0.52138339100345998</v>
      </c>
      <c r="BB44" s="8">
        <v>0.39474648953046998</v>
      </c>
      <c r="BC44" s="8">
        <v>0.52380000000000004</v>
      </c>
      <c r="BD44" s="8" t="s">
        <v>4</v>
      </c>
      <c r="BE44" s="8" t="s">
        <v>4</v>
      </c>
      <c r="BF44" s="8" t="s">
        <v>4</v>
      </c>
      <c r="BG44" s="8">
        <v>3.5716236085626898</v>
      </c>
      <c r="BH44" s="8">
        <v>1.72520919472104</v>
      </c>
      <c r="BI44" s="8">
        <v>3.492</v>
      </c>
      <c r="BJ44" s="8">
        <v>1.03414458715596</v>
      </c>
      <c r="BK44" s="8">
        <v>0.49618557825258103</v>
      </c>
      <c r="BL44" s="8">
        <v>1.0476000000000001</v>
      </c>
      <c r="BM44" s="8">
        <v>1.1814386029411801</v>
      </c>
      <c r="BN44" s="8">
        <v>0.79271387121934</v>
      </c>
      <c r="BO44" s="8">
        <v>1.0476000000000001</v>
      </c>
      <c r="BP44" s="8">
        <v>0.54897239263803699</v>
      </c>
      <c r="BQ44" s="8">
        <v>0.524266386159989</v>
      </c>
      <c r="BR44" s="8">
        <v>0.52380000000000004</v>
      </c>
      <c r="BS44" s="8">
        <v>0.96968924485125896</v>
      </c>
      <c r="BT44" s="8">
        <v>0.68634527833911596</v>
      </c>
      <c r="BU44" s="8">
        <v>0.873</v>
      </c>
      <c r="BV44" s="8">
        <v>2.5475433639143699</v>
      </c>
      <c r="BW44" s="8">
        <v>1.0849212241920001</v>
      </c>
      <c r="BX44" s="8">
        <v>2.2698</v>
      </c>
      <c r="BY44">
        <v>1.1016177004538601</v>
      </c>
      <c r="BZ44">
        <v>0.63164204604101604</v>
      </c>
      <c r="CA44">
        <v>1.0476000000000001</v>
      </c>
      <c r="CB44">
        <v>0.67056521739130404</v>
      </c>
      <c r="CC44">
        <v>0.295081498399414</v>
      </c>
      <c r="CD44" s="28">
        <v>0.69840000000000002</v>
      </c>
      <c r="CE44" s="22">
        <v>0.68499781498297396</v>
      </c>
      <c r="CF44">
        <v>0.45061117381962601</v>
      </c>
      <c r="CG44" s="28">
        <v>0.69840000000000002</v>
      </c>
    </row>
    <row r="45" spans="1:85" x14ac:dyDescent="0.2">
      <c r="A45" s="2" t="s">
        <v>39</v>
      </c>
      <c r="B45" s="2" t="s">
        <v>166</v>
      </c>
      <c r="C45" s="2" t="s">
        <v>0</v>
      </c>
      <c r="D45" s="4" t="s">
        <v>105</v>
      </c>
      <c r="E45" s="4" t="s">
        <v>227</v>
      </c>
      <c r="F45" s="8">
        <v>32127030</v>
      </c>
      <c r="G45" s="8">
        <f t="shared" si="5"/>
        <v>4819054500</v>
      </c>
      <c r="H45" s="2">
        <v>818000000</v>
      </c>
      <c r="I45" s="2">
        <f t="shared" si="6"/>
        <v>5.8912646699266507</v>
      </c>
      <c r="J45">
        <v>0.60487186649040503</v>
      </c>
      <c r="K45" s="2" t="s">
        <v>253</v>
      </c>
      <c r="L45" s="2" t="s">
        <v>253</v>
      </c>
      <c r="M45" s="8">
        <v>5572198</v>
      </c>
      <c r="N45" s="8">
        <v>4629453.9000000004</v>
      </c>
      <c r="O45" s="8">
        <v>6783426</v>
      </c>
      <c r="P45" s="8">
        <v>0.43768000000000001</v>
      </c>
      <c r="Q45" s="38">
        <f t="shared" si="7"/>
        <v>1211228</v>
      </c>
      <c r="R45" s="38">
        <f t="shared" si="8"/>
        <v>955340</v>
      </c>
      <c r="S45" s="35">
        <f t="shared" si="10"/>
        <v>1.382204621826557E-3</v>
      </c>
      <c r="T45" s="35">
        <f t="shared" si="9"/>
        <v>0.13822046218265571</v>
      </c>
      <c r="U45" s="8">
        <v>-1.3664000000000001E-2</v>
      </c>
      <c r="V45" s="8">
        <v>9.3858899999999992E-3</v>
      </c>
      <c r="W45" s="8">
        <v>-5.9896600000000001E-2</v>
      </c>
      <c r="X45" s="8">
        <v>6.5772200000000003E-2</v>
      </c>
      <c r="Y45" s="8">
        <v>2.4052899999999999E-2</v>
      </c>
      <c r="Z45" s="8">
        <v>5.8702200000000003E-2</v>
      </c>
      <c r="AA45" s="8">
        <v>5.4156099999999999E-2</v>
      </c>
      <c r="AB45" s="8">
        <v>-2.5519300000000002E-2</v>
      </c>
      <c r="AC45" s="8">
        <v>-8.3966499999999999E-2</v>
      </c>
      <c r="AD45" s="8">
        <v>0.21803500000000001</v>
      </c>
      <c r="AE45" s="8">
        <v>-0.14269599999999999</v>
      </c>
      <c r="AF45" s="8">
        <v>9.5598199999999994E-2</v>
      </c>
      <c r="AG45" s="8">
        <v>3.73345E-2</v>
      </c>
      <c r="AH45" s="8">
        <v>-0.21342900000000001</v>
      </c>
      <c r="AI45" s="8">
        <v>0.19700899999999999</v>
      </c>
      <c r="AJ45" s="8">
        <v>3.6392500000000001E-2</v>
      </c>
      <c r="AK45" s="8">
        <v>5.6049099999999998E-2</v>
      </c>
      <c r="AL45" s="8">
        <v>3.2363000000000003E-2</v>
      </c>
      <c r="AM45" s="8">
        <v>-0.228073</v>
      </c>
      <c r="AN45" s="8">
        <v>0.135514</v>
      </c>
      <c r="AO45" s="8">
        <v>0.86324856269113104</v>
      </c>
      <c r="AP45" s="8">
        <v>0.55413756921962798</v>
      </c>
      <c r="AQ45" s="8">
        <v>0.67900000000000005</v>
      </c>
      <c r="AR45" s="8">
        <v>0.69154764237599498</v>
      </c>
      <c r="AS45" s="8">
        <v>0.53374506702811997</v>
      </c>
      <c r="AT45" s="8">
        <v>0.67900000000000005</v>
      </c>
      <c r="AU45" s="8">
        <v>0.53092947999999995</v>
      </c>
      <c r="AV45" s="8">
        <v>0.49728765400000002</v>
      </c>
      <c r="AW45" s="8">
        <v>0.50919999999999999</v>
      </c>
      <c r="AX45" s="8">
        <v>0.41320024570024599</v>
      </c>
      <c r="AY45" s="8">
        <v>0.398122598985447</v>
      </c>
      <c r="AZ45" s="8">
        <v>0.33950000000000002</v>
      </c>
      <c r="BA45" s="8">
        <v>0.212050677506775</v>
      </c>
      <c r="BB45" s="8">
        <v>0.26576069081089099</v>
      </c>
      <c r="BC45" s="8">
        <v>0.16969999999999999</v>
      </c>
      <c r="BD45" s="8" t="s">
        <v>4</v>
      </c>
      <c r="BE45" s="8" t="s">
        <v>4</v>
      </c>
      <c r="BF45" s="8" t="s">
        <v>4</v>
      </c>
      <c r="BG45" s="8">
        <v>1.3909547400611599</v>
      </c>
      <c r="BH45" s="8">
        <v>0.60500446614714798</v>
      </c>
      <c r="BI45" s="8">
        <v>1.3579000000000001</v>
      </c>
      <c r="BJ45" s="8">
        <v>0.70492642201834899</v>
      </c>
      <c r="BK45" s="8">
        <v>0.402116100490018</v>
      </c>
      <c r="BL45" s="8">
        <v>0.67900000000000005</v>
      </c>
      <c r="BM45" s="8">
        <v>0.75988897058823501</v>
      </c>
      <c r="BN45" s="8">
        <v>0.54243264756443199</v>
      </c>
      <c r="BO45" s="8">
        <v>0.67900000000000005</v>
      </c>
      <c r="BP45" s="8">
        <v>9.0693067484662604E-2</v>
      </c>
      <c r="BQ45" s="8">
        <v>0.14431568338627601</v>
      </c>
      <c r="BR45" s="8">
        <v>0</v>
      </c>
      <c r="BS45" s="8">
        <v>0.37704378980891701</v>
      </c>
      <c r="BT45" s="8">
        <v>0.23448141955743901</v>
      </c>
      <c r="BU45" s="8">
        <v>0.33950000000000002</v>
      </c>
      <c r="BV45" s="8">
        <v>2.1076140061162101</v>
      </c>
      <c r="BW45" s="8">
        <v>0.59051000667734899</v>
      </c>
      <c r="BX45" s="8">
        <v>2.2067000000000001</v>
      </c>
      <c r="BY45">
        <v>1.2636722306524999</v>
      </c>
      <c r="BZ45">
        <v>0.53181140582157005</v>
      </c>
      <c r="CA45">
        <v>1.3579000000000001</v>
      </c>
      <c r="CB45">
        <v>1.2697748288973401</v>
      </c>
      <c r="CC45">
        <v>0.53074314438305903</v>
      </c>
      <c r="CD45" s="28">
        <v>1.3579000000000001</v>
      </c>
      <c r="CE45" s="22">
        <v>0.80522278623801502</v>
      </c>
      <c r="CF45">
        <v>0.46093665036280901</v>
      </c>
      <c r="CG45" s="28">
        <v>0.67900000000000005</v>
      </c>
    </row>
    <row r="46" spans="1:85" x14ac:dyDescent="0.2">
      <c r="A46" s="2" t="s">
        <v>40</v>
      </c>
      <c r="B46" s="2" t="s">
        <v>167</v>
      </c>
      <c r="C46" s="4" t="s">
        <v>2</v>
      </c>
      <c r="D46" s="4" t="s">
        <v>106</v>
      </c>
      <c r="E46" s="4" t="s">
        <v>227</v>
      </c>
      <c r="F46" s="8">
        <v>39671296</v>
      </c>
      <c r="G46" s="8">
        <f t="shared" si="5"/>
        <v>5950694400</v>
      </c>
      <c r="H46" s="2">
        <v>818000000</v>
      </c>
      <c r="I46" s="2">
        <f t="shared" si="6"/>
        <v>7.2746875305623471</v>
      </c>
      <c r="J46">
        <v>0.62033427945227704</v>
      </c>
      <c r="K46" s="2" t="s">
        <v>253</v>
      </c>
      <c r="L46" s="2" t="s">
        <v>253</v>
      </c>
      <c r="M46" s="8">
        <v>5972414</v>
      </c>
      <c r="N46" s="8">
        <v>4827101.9000000004</v>
      </c>
      <c r="O46" s="8">
        <v>7088656</v>
      </c>
      <c r="P46" s="8">
        <v>0.50643000000000005</v>
      </c>
      <c r="Q46" s="38">
        <f t="shared" si="7"/>
        <v>1116242</v>
      </c>
      <c r="R46" s="38">
        <f t="shared" si="8"/>
        <v>650110</v>
      </c>
      <c r="S46" s="35">
        <f t="shared" si="10"/>
        <v>1.2738104233694396E-3</v>
      </c>
      <c r="T46" s="35">
        <f t="shared" si="9"/>
        <v>0.12738104233694394</v>
      </c>
      <c r="U46" s="8">
        <v>5.10421E-2</v>
      </c>
      <c r="V46" s="8">
        <v>0.14665700000000001</v>
      </c>
      <c r="W46" s="8">
        <v>-4.9670699999999998E-2</v>
      </c>
      <c r="X46" s="8">
        <v>-0.178235</v>
      </c>
      <c r="Y46" s="8">
        <v>2.7402099999999999E-2</v>
      </c>
      <c r="Z46" s="8">
        <v>-1.4225500000000001E-4</v>
      </c>
      <c r="AA46" s="8">
        <v>-2.8553800000000001E-2</v>
      </c>
      <c r="AB46" s="8">
        <v>-0.15660099999999999</v>
      </c>
      <c r="AC46" s="8">
        <v>-3.9231599999999998E-2</v>
      </c>
      <c r="AD46" s="8">
        <v>2.4236199999999999E-2</v>
      </c>
      <c r="AE46" s="8">
        <v>1.5847699999999999E-2</v>
      </c>
      <c r="AF46" s="8">
        <v>-2.40579E-2</v>
      </c>
      <c r="AG46" s="8">
        <v>-0.112272</v>
      </c>
      <c r="AH46" s="8">
        <v>-0.100451</v>
      </c>
      <c r="AI46" s="8">
        <v>7.4066900000000005E-2</v>
      </c>
      <c r="AJ46" s="8">
        <v>-7.8544100000000006E-2</v>
      </c>
      <c r="AK46" s="8">
        <v>0.18126900000000001</v>
      </c>
      <c r="AL46" s="8">
        <v>0.15162700000000001</v>
      </c>
      <c r="AM46" s="8">
        <v>6.2288899999999999E-3</v>
      </c>
      <c r="AN46" s="8">
        <v>4.3659799999999999E-2</v>
      </c>
      <c r="AO46" s="8">
        <v>2.3169423241590201</v>
      </c>
      <c r="AP46" s="8">
        <v>0.98982682899696295</v>
      </c>
      <c r="AQ46" s="8">
        <v>2.3369</v>
      </c>
      <c r="AR46" s="8">
        <v>2.1045954100367199</v>
      </c>
      <c r="AS46" s="8">
        <v>1.05433818148654</v>
      </c>
      <c r="AT46" s="8">
        <v>2.3369</v>
      </c>
      <c r="AU46" s="8">
        <v>1.915989358</v>
      </c>
      <c r="AV46" s="8">
        <v>1.4202673990000001</v>
      </c>
      <c r="AW46" s="8">
        <v>1.9245000000000001</v>
      </c>
      <c r="AX46" s="8">
        <v>1.5618273341523301</v>
      </c>
      <c r="AY46" s="8">
        <v>1.12337619943365</v>
      </c>
      <c r="AZ46" s="8">
        <v>1.5121</v>
      </c>
      <c r="BA46" s="8">
        <v>0.44877828719723201</v>
      </c>
      <c r="BB46" s="8">
        <v>0.52315416547402305</v>
      </c>
      <c r="BC46" s="8">
        <v>0.13750000000000001</v>
      </c>
      <c r="BD46" s="8" t="s">
        <v>4</v>
      </c>
      <c r="BE46" s="8" t="s">
        <v>4</v>
      </c>
      <c r="BF46" s="8" t="s">
        <v>4</v>
      </c>
      <c r="BG46" s="8">
        <v>2.2403434862385301</v>
      </c>
      <c r="BH46" s="8">
        <v>0.85253280021686595</v>
      </c>
      <c r="BI46" s="8">
        <v>2.3369</v>
      </c>
      <c r="BJ46" s="8">
        <v>1.1129844036697201</v>
      </c>
      <c r="BK46" s="8">
        <v>0.63654925680229402</v>
      </c>
      <c r="BL46" s="8">
        <v>1.2372000000000001</v>
      </c>
      <c r="BM46" s="8">
        <v>0.98734460784313705</v>
      </c>
      <c r="BN46" s="8">
        <v>0.99319192364181996</v>
      </c>
      <c r="BO46" s="8">
        <v>0.54990000000000006</v>
      </c>
      <c r="BP46" s="8">
        <v>0.101945794966237</v>
      </c>
      <c r="BQ46" s="8">
        <v>0.17258281952982599</v>
      </c>
      <c r="BR46" s="8">
        <v>0</v>
      </c>
      <c r="BS46" s="8">
        <v>0.54670437636761504</v>
      </c>
      <c r="BT46" s="8">
        <v>0.30026737191344999</v>
      </c>
      <c r="BU46" s="8">
        <v>0.54990000000000006</v>
      </c>
      <c r="BV46" s="8">
        <v>2.7266421406727801</v>
      </c>
      <c r="BW46" s="8">
        <v>0.74254477954988396</v>
      </c>
      <c r="BX46" s="8">
        <v>2.6118000000000001</v>
      </c>
      <c r="BY46">
        <v>0.615420483749055</v>
      </c>
      <c r="BZ46">
        <v>0.52228306871758201</v>
      </c>
      <c r="CA46">
        <v>0.41239999999999999</v>
      </c>
      <c r="CB46">
        <v>1.2623551097653301</v>
      </c>
      <c r="CC46">
        <v>0.469459273016541</v>
      </c>
      <c r="CD46" s="28">
        <v>1.2372000000000001</v>
      </c>
      <c r="CE46" s="22">
        <v>0.64492672902494297</v>
      </c>
      <c r="CF46">
        <v>0.38024925128847198</v>
      </c>
      <c r="CG46" s="28">
        <v>0.54990000000000006</v>
      </c>
    </row>
    <row r="47" spans="1:85" x14ac:dyDescent="0.2">
      <c r="A47" s="2" t="s">
        <v>41</v>
      </c>
      <c r="B47" s="2" t="s">
        <v>168</v>
      </c>
      <c r="C47" s="2" t="s">
        <v>2</v>
      </c>
      <c r="D47" s="4" t="s">
        <v>107</v>
      </c>
      <c r="E47" s="4" t="s">
        <v>227</v>
      </c>
      <c r="F47" s="8">
        <v>31382268</v>
      </c>
      <c r="G47" s="8">
        <f t="shared" si="5"/>
        <v>4707340200</v>
      </c>
      <c r="H47" s="2">
        <v>818000000</v>
      </c>
      <c r="I47" s="2">
        <f t="shared" si="6"/>
        <v>5.7546946210268946</v>
      </c>
      <c r="J47">
        <v>0.62522875506960995</v>
      </c>
      <c r="K47" s="2" t="s">
        <v>253</v>
      </c>
      <c r="L47" s="2" t="s">
        <v>253</v>
      </c>
      <c r="M47" s="8">
        <v>5652945</v>
      </c>
      <c r="N47" s="8">
        <v>4614040.5999999996</v>
      </c>
      <c r="O47" s="8">
        <v>6756210</v>
      </c>
      <c r="P47" s="8">
        <v>0.48498000000000002</v>
      </c>
      <c r="Q47" s="38">
        <f t="shared" si="7"/>
        <v>1103265</v>
      </c>
      <c r="R47" s="38">
        <f t="shared" si="8"/>
        <v>982556</v>
      </c>
      <c r="S47" s="35">
        <f t="shared" si="10"/>
        <v>1.2590015935063227E-3</v>
      </c>
      <c r="T47" s="35">
        <f t="shared" si="9"/>
        <v>0.12590015935063226</v>
      </c>
      <c r="U47" s="8">
        <v>7.6034099999999993E-2</v>
      </c>
      <c r="V47" s="8">
        <v>0.161083</v>
      </c>
      <c r="W47" s="8">
        <v>7.7831999999999997E-3</v>
      </c>
      <c r="X47" s="8">
        <v>-8.61619E-2</v>
      </c>
      <c r="Y47" s="8">
        <v>0.17508099999999999</v>
      </c>
      <c r="Z47" s="8">
        <v>9.1898499999999994E-3</v>
      </c>
      <c r="AA47" s="8">
        <v>6.3317499999999999E-2</v>
      </c>
      <c r="AB47" s="8">
        <v>0.19912199999999999</v>
      </c>
      <c r="AC47" s="8">
        <v>5.9128899999999998E-2</v>
      </c>
      <c r="AD47" s="8">
        <v>-0.14020299999999999</v>
      </c>
      <c r="AE47" s="8">
        <v>4.0389099999999997E-2</v>
      </c>
      <c r="AF47" s="8">
        <v>-4.9972799999999998E-2</v>
      </c>
      <c r="AG47" s="8">
        <v>-3.69711E-2</v>
      </c>
      <c r="AH47" s="8">
        <v>-2.74936E-2</v>
      </c>
      <c r="AI47" s="8">
        <v>8.7132200000000007E-2</v>
      </c>
      <c r="AJ47" s="8">
        <v>2.1991900000000002E-2</v>
      </c>
      <c r="AK47" s="8">
        <v>-3.5113100000000001E-2</v>
      </c>
      <c r="AL47" s="8">
        <v>5.7876400000000001E-2</v>
      </c>
      <c r="AM47" s="8">
        <v>-2.38768E-2</v>
      </c>
      <c r="AN47" s="8">
        <v>-1.9785400000000002E-2</v>
      </c>
      <c r="AO47" s="8">
        <v>1.44076097859327</v>
      </c>
      <c r="AP47" s="8">
        <v>0.67869445542544005</v>
      </c>
      <c r="AQ47" s="8">
        <v>1.5639000000000001</v>
      </c>
      <c r="AR47" s="8">
        <v>1.52895342717258</v>
      </c>
      <c r="AS47" s="8">
        <v>0.85154492717893004</v>
      </c>
      <c r="AT47" s="8">
        <v>1.5639000000000001</v>
      </c>
      <c r="AU47" s="8">
        <v>0.99289137599999999</v>
      </c>
      <c r="AV47" s="8">
        <v>0.93533195400000002</v>
      </c>
      <c r="AW47" s="8">
        <v>0.52129999999999999</v>
      </c>
      <c r="AX47" s="8">
        <v>0.57682278869778902</v>
      </c>
      <c r="AY47" s="8">
        <v>0.47957403874512999</v>
      </c>
      <c r="AZ47" s="8">
        <v>0.52129999999999999</v>
      </c>
      <c r="BA47" s="8">
        <v>0.28623706491063</v>
      </c>
      <c r="BB47" s="8">
        <v>0.35292742957412998</v>
      </c>
      <c r="BC47" s="8">
        <v>0.17380000000000001</v>
      </c>
      <c r="BD47" s="8" t="s">
        <v>4</v>
      </c>
      <c r="BE47" s="8" t="s">
        <v>4</v>
      </c>
      <c r="BF47" s="8" t="s">
        <v>4</v>
      </c>
      <c r="BG47" s="8">
        <v>1.4778552293578</v>
      </c>
      <c r="BH47" s="8">
        <v>0.64340653225019495</v>
      </c>
      <c r="BI47" s="8">
        <v>1.3902000000000001</v>
      </c>
      <c r="BJ47" s="8">
        <v>0.59799314565483497</v>
      </c>
      <c r="BK47" s="8">
        <v>0.33731026504845901</v>
      </c>
      <c r="BL47" s="8">
        <v>0.69510000000000005</v>
      </c>
      <c r="BM47" s="8">
        <v>0.64620741421568595</v>
      </c>
      <c r="BN47" s="8">
        <v>0.51328015971256902</v>
      </c>
      <c r="BO47" s="8">
        <v>0.52129999999999999</v>
      </c>
      <c r="BP47" s="8">
        <v>0.218436012269939</v>
      </c>
      <c r="BQ47" s="8">
        <v>0.22795126636627</v>
      </c>
      <c r="BR47" s="8">
        <v>0.17380000000000001</v>
      </c>
      <c r="BS47" s="8">
        <v>0.55559612141652603</v>
      </c>
      <c r="BT47" s="8">
        <v>0.40223354345647599</v>
      </c>
      <c r="BU47" s="8">
        <v>0.34749999999999998</v>
      </c>
      <c r="BV47" s="8">
        <v>2.9590034250764501</v>
      </c>
      <c r="BW47" s="8">
        <v>0.76898394605517395</v>
      </c>
      <c r="BX47" s="8">
        <v>2.9540999999999999</v>
      </c>
      <c r="BY47">
        <v>0.60047170245398795</v>
      </c>
      <c r="BZ47">
        <v>0.38720470665374501</v>
      </c>
      <c r="CA47">
        <v>0.52129999999999999</v>
      </c>
      <c r="CB47">
        <v>0.81852751524390199</v>
      </c>
      <c r="CC47">
        <v>0.43092120375061199</v>
      </c>
      <c r="CD47" s="28">
        <v>0.69510000000000005</v>
      </c>
      <c r="CE47" s="22">
        <v>0.77647018739352602</v>
      </c>
      <c r="CF47">
        <v>0.45752661324945199</v>
      </c>
      <c r="CG47" s="28">
        <v>0.69510000000000005</v>
      </c>
    </row>
    <row r="48" spans="1:85" x14ac:dyDescent="0.2">
      <c r="A48" s="2" t="s">
        <v>42</v>
      </c>
      <c r="B48" s="2" t="s">
        <v>170</v>
      </c>
      <c r="C48" s="4" t="s">
        <v>2</v>
      </c>
      <c r="D48" s="4" t="s">
        <v>108</v>
      </c>
      <c r="E48" s="4" t="s">
        <v>227</v>
      </c>
      <c r="F48" s="8">
        <v>41053996</v>
      </c>
      <c r="G48" s="8">
        <f t="shared" si="5"/>
        <v>6158099400</v>
      </c>
      <c r="H48" s="2">
        <v>818000000</v>
      </c>
      <c r="I48" s="2">
        <f t="shared" si="6"/>
        <v>7.5282388753056235</v>
      </c>
      <c r="J48">
        <v>0.61600882338002205</v>
      </c>
      <c r="K48" s="2" t="s">
        <v>253</v>
      </c>
      <c r="L48" s="2" t="s">
        <v>253</v>
      </c>
      <c r="M48" s="8">
        <v>5682186</v>
      </c>
      <c r="N48" s="8">
        <v>4362491.7</v>
      </c>
      <c r="O48" s="8">
        <v>6377949</v>
      </c>
      <c r="P48" s="8">
        <v>0.65478999999999998</v>
      </c>
      <c r="Q48" s="38">
        <f t="shared" si="7"/>
        <v>695763</v>
      </c>
      <c r="R48" s="38">
        <f t="shared" si="8"/>
        <v>1360817</v>
      </c>
      <c r="S48" s="35">
        <f t="shared" si="10"/>
        <v>7.9397671973890189E-4</v>
      </c>
      <c r="T48" s="35">
        <f t="shared" si="9"/>
        <v>7.9397671973890194E-2</v>
      </c>
      <c r="U48" s="8">
        <v>6.9197099999999997E-2</v>
      </c>
      <c r="V48" s="8">
        <v>0.14039199999999999</v>
      </c>
      <c r="W48" s="8">
        <v>4.09413E-2</v>
      </c>
      <c r="X48" s="8">
        <v>-0.106045</v>
      </c>
      <c r="Y48" s="8">
        <v>8.8339899999999999E-2</v>
      </c>
      <c r="Z48" s="8">
        <v>-5.2819800000000004E-3</v>
      </c>
      <c r="AA48" s="8">
        <v>8.6585099999999998E-2</v>
      </c>
      <c r="AB48" s="8">
        <v>-6.8478399999999995E-2</v>
      </c>
      <c r="AC48" s="8">
        <v>-2.9098099999999998E-2</v>
      </c>
      <c r="AD48" s="8">
        <v>8.6782600000000001E-2</v>
      </c>
      <c r="AE48" s="8">
        <v>-7.0745799999999998E-2</v>
      </c>
      <c r="AF48" s="8">
        <v>-3.90485E-2</v>
      </c>
      <c r="AG48" s="8">
        <v>0.10989599999999999</v>
      </c>
      <c r="AH48" s="8">
        <v>-0.11149100000000001</v>
      </c>
      <c r="AI48" s="8">
        <v>0.15153800000000001</v>
      </c>
      <c r="AJ48" s="8">
        <v>6.4588599999999996E-2</v>
      </c>
      <c r="AK48" s="8">
        <v>-2.41871E-2</v>
      </c>
      <c r="AL48" s="8">
        <v>0.195382</v>
      </c>
      <c r="AM48" s="8">
        <v>0.124055</v>
      </c>
      <c r="AN48" s="8">
        <v>-2.2876500000000001E-2</v>
      </c>
      <c r="AO48" s="8">
        <v>1.2536226911315</v>
      </c>
      <c r="AP48" s="8">
        <v>0.76120398979569204</v>
      </c>
      <c r="AQ48" s="8">
        <v>1.1503000000000001</v>
      </c>
      <c r="AR48" s="8">
        <v>2.0550755813953501</v>
      </c>
      <c r="AS48" s="8">
        <v>1.4706296030582</v>
      </c>
      <c r="AT48" s="8">
        <v>1.82135</v>
      </c>
      <c r="AU48" s="8">
        <v>1.307565994</v>
      </c>
      <c r="AV48" s="8">
        <v>0.91719907099999998</v>
      </c>
      <c r="AW48" s="8">
        <v>1.1503000000000001</v>
      </c>
      <c r="AX48" s="8">
        <v>0.99486984029484005</v>
      </c>
      <c r="AY48" s="8">
        <v>0.99128852462797201</v>
      </c>
      <c r="AZ48" s="8">
        <v>0.76690000000000003</v>
      </c>
      <c r="BA48" s="8">
        <v>0.45946313043478298</v>
      </c>
      <c r="BB48" s="8">
        <v>0.49337680542303902</v>
      </c>
      <c r="BC48" s="8">
        <v>0.38340000000000002</v>
      </c>
      <c r="BD48" s="8" t="s">
        <v>4</v>
      </c>
      <c r="BE48" s="8" t="s">
        <v>4</v>
      </c>
      <c r="BF48" s="8" t="s">
        <v>4</v>
      </c>
      <c r="BG48" s="8">
        <v>3.5921576758409799</v>
      </c>
      <c r="BH48" s="8">
        <v>1.48806912787054</v>
      </c>
      <c r="BI48" s="8">
        <v>3.2593000000000001</v>
      </c>
      <c r="BJ48" s="8">
        <v>0.98439626911315004</v>
      </c>
      <c r="BK48" s="8">
        <v>0.59068096613133003</v>
      </c>
      <c r="BL48" s="8">
        <v>0.95860000000000001</v>
      </c>
      <c r="BM48" s="8">
        <v>2.00320171568627</v>
      </c>
      <c r="BN48" s="8">
        <v>1.49589158875047</v>
      </c>
      <c r="BO48" s="8">
        <v>1.5338000000000001</v>
      </c>
      <c r="BP48" s="8">
        <v>0.40707809815950902</v>
      </c>
      <c r="BQ48" s="8">
        <v>0.46182467373935898</v>
      </c>
      <c r="BR48" s="8">
        <v>0.19170000000000001</v>
      </c>
      <c r="BS48" s="8">
        <v>0.48426803149606301</v>
      </c>
      <c r="BT48" s="8">
        <v>0.393180602743674</v>
      </c>
      <c r="BU48" s="8">
        <v>0.38340000000000002</v>
      </c>
      <c r="BV48" s="8">
        <v>4.2637103363914397</v>
      </c>
      <c r="BW48" s="8">
        <v>0.64940233204929398</v>
      </c>
      <c r="BX48" s="8">
        <v>4.2179000000000002</v>
      </c>
      <c r="BY48">
        <v>1.23630166414523</v>
      </c>
      <c r="BZ48">
        <v>0.74696899538931905</v>
      </c>
      <c r="CA48">
        <v>1.0335000000000001</v>
      </c>
      <c r="CB48">
        <v>0.61068314350797304</v>
      </c>
      <c r="CC48">
        <v>0.37473043610846202</v>
      </c>
      <c r="CD48" s="28">
        <v>0.62009999999999998</v>
      </c>
      <c r="CE48" s="22">
        <v>0.70051277919140498</v>
      </c>
      <c r="CF48">
        <v>0.44239261817910602</v>
      </c>
      <c r="CG48" s="28">
        <v>0.62009999999999998</v>
      </c>
    </row>
    <row r="49" spans="1:85" x14ac:dyDescent="0.2">
      <c r="A49" s="2" t="s">
        <v>43</v>
      </c>
      <c r="B49" s="2" t="s">
        <v>171</v>
      </c>
      <c r="C49" s="2" t="s">
        <v>2</v>
      </c>
      <c r="D49" s="4" t="s">
        <v>109</v>
      </c>
      <c r="E49" s="4" t="s">
        <v>227</v>
      </c>
      <c r="F49" s="8">
        <v>26382231</v>
      </c>
      <c r="G49" s="8">
        <f t="shared" si="5"/>
        <v>3957334650</v>
      </c>
      <c r="H49" s="2">
        <v>818000000</v>
      </c>
      <c r="I49" s="2">
        <f t="shared" si="6"/>
        <v>4.8378174205378972</v>
      </c>
      <c r="J49">
        <v>0.61557412194095995</v>
      </c>
      <c r="K49" s="2" t="s">
        <v>253</v>
      </c>
      <c r="L49" s="2" t="s">
        <v>253</v>
      </c>
      <c r="M49" s="8">
        <v>5416013</v>
      </c>
      <c r="N49" s="8">
        <v>4174159</v>
      </c>
      <c r="O49" s="8">
        <v>6090784</v>
      </c>
      <c r="P49" s="8">
        <v>0.64793999999999996</v>
      </c>
      <c r="Q49" s="38">
        <f t="shared" si="7"/>
        <v>674771</v>
      </c>
      <c r="R49" s="38">
        <f t="shared" si="8"/>
        <v>1647982</v>
      </c>
      <c r="S49" s="35">
        <f t="shared" si="10"/>
        <v>7.7002149461086406E-4</v>
      </c>
      <c r="T49" s="35">
        <f t="shared" si="9"/>
        <v>7.7002149461086411E-2</v>
      </c>
      <c r="U49" s="8">
        <v>8.9248999999999995E-2</v>
      </c>
      <c r="V49" s="8">
        <v>5.6094900000000003E-2</v>
      </c>
      <c r="W49" s="8">
        <v>5.4014099999999997E-3</v>
      </c>
      <c r="X49" s="8">
        <v>3.2411700000000002E-2</v>
      </c>
      <c r="Y49" s="8">
        <v>-0.179928</v>
      </c>
      <c r="Z49" s="8">
        <v>0.10524799999999999</v>
      </c>
      <c r="AA49" s="8">
        <v>-0.126388</v>
      </c>
      <c r="AB49" s="8">
        <v>8.39728E-2</v>
      </c>
      <c r="AC49" s="8">
        <v>6.4951200000000001E-2</v>
      </c>
      <c r="AD49" s="8">
        <v>0.12512999999999999</v>
      </c>
      <c r="AE49" s="8">
        <v>5.2196300000000001E-2</v>
      </c>
      <c r="AF49" s="8">
        <v>0.132495</v>
      </c>
      <c r="AG49" s="8">
        <v>6.4417500000000003E-2</v>
      </c>
      <c r="AH49" s="8">
        <v>-0.141786</v>
      </c>
      <c r="AI49" s="8">
        <v>1.26581E-2</v>
      </c>
      <c r="AJ49" s="8">
        <v>-6.4337000000000005E-2</v>
      </c>
      <c r="AK49" s="8">
        <v>-0.120952</v>
      </c>
      <c r="AL49" s="8">
        <v>-0.19501199999999999</v>
      </c>
      <c r="AM49" s="8">
        <v>3.2650400000000003E-2</v>
      </c>
      <c r="AN49" s="8">
        <v>-9.5022200000000005E-3</v>
      </c>
      <c r="AO49" s="8">
        <v>0.95537840978593302</v>
      </c>
      <c r="AP49" s="8">
        <v>0.63405151184610897</v>
      </c>
      <c r="AQ49" s="8">
        <v>1.0335000000000001</v>
      </c>
      <c r="AR49" s="8">
        <v>1.0854930844553199</v>
      </c>
      <c r="AS49" s="8">
        <v>0.63631751763786903</v>
      </c>
      <c r="AT49" s="8">
        <v>1.2402</v>
      </c>
      <c r="AU49" s="8">
        <v>0.81264073400000003</v>
      </c>
      <c r="AV49" s="8">
        <v>0.54386416199999998</v>
      </c>
      <c r="AW49" s="8">
        <v>0.82679999999999998</v>
      </c>
      <c r="AX49" s="8">
        <v>0.77995153562653596</v>
      </c>
      <c r="AY49" s="8">
        <v>0.54985994504772995</v>
      </c>
      <c r="AZ49" s="8">
        <v>0.62009999999999998</v>
      </c>
      <c r="BA49" s="8">
        <v>0.43388544642857102</v>
      </c>
      <c r="BB49" s="8">
        <v>0.492626020034098</v>
      </c>
      <c r="BC49" s="8">
        <v>0.20669999999999999</v>
      </c>
      <c r="BD49" s="8" t="s">
        <v>4</v>
      </c>
      <c r="BE49" s="8" t="s">
        <v>4</v>
      </c>
      <c r="BF49" s="8" t="s">
        <v>4</v>
      </c>
      <c r="BG49" s="8">
        <v>1.49622012232416</v>
      </c>
      <c r="BH49" s="8">
        <v>0.65934454030673395</v>
      </c>
      <c r="BI49" s="8">
        <v>1.4469000000000001</v>
      </c>
      <c r="BJ49" s="8">
        <v>0.52629486238532097</v>
      </c>
      <c r="BK49" s="8">
        <v>0.38208370560473198</v>
      </c>
      <c r="BL49" s="8">
        <v>0.41339999999999999</v>
      </c>
      <c r="BM49" s="8">
        <v>0.47875367647058797</v>
      </c>
      <c r="BN49" s="8">
        <v>0.50963193537214602</v>
      </c>
      <c r="BO49" s="8">
        <v>0.41339999999999999</v>
      </c>
      <c r="BP49" s="8">
        <v>0.107281104294479</v>
      </c>
      <c r="BQ49" s="8">
        <v>0.15371659004163599</v>
      </c>
      <c r="BR49" s="8">
        <v>0</v>
      </c>
      <c r="BS49" s="8">
        <v>0.34069637223974802</v>
      </c>
      <c r="BT49" s="8">
        <v>0.155133937247878</v>
      </c>
      <c r="BU49" s="8">
        <v>0.20669999999999999</v>
      </c>
      <c r="BV49" s="8">
        <v>1.9119186544342499</v>
      </c>
      <c r="BW49" s="8">
        <v>0.923047592226932</v>
      </c>
      <c r="BX49" s="8">
        <v>1.8603000000000001</v>
      </c>
      <c r="BY49">
        <v>1.11499726651481</v>
      </c>
      <c r="BZ49">
        <v>0.62982481492881903</v>
      </c>
      <c r="CA49">
        <v>1.0301</v>
      </c>
      <c r="CB49">
        <v>1.0806241483724499</v>
      </c>
      <c r="CC49">
        <v>0.51026646262373099</v>
      </c>
      <c r="CD49" s="28">
        <v>1.0301</v>
      </c>
      <c r="CE49" s="22">
        <v>0.46475387998297601</v>
      </c>
      <c r="CF49">
        <v>0.41881958802691799</v>
      </c>
      <c r="CG49" s="28">
        <v>0.25750000000000001</v>
      </c>
    </row>
    <row r="50" spans="1:85" x14ac:dyDescent="0.2">
      <c r="A50" s="2" t="s">
        <v>44</v>
      </c>
      <c r="B50" s="2" t="s">
        <v>172</v>
      </c>
      <c r="C50" s="2" t="s">
        <v>1</v>
      </c>
      <c r="D50" s="4" t="s">
        <v>110</v>
      </c>
      <c r="E50" s="4" t="s">
        <v>227</v>
      </c>
      <c r="F50" s="8">
        <v>21175153</v>
      </c>
      <c r="G50" s="8">
        <f t="shared" si="5"/>
        <v>3176272950</v>
      </c>
      <c r="H50" s="2">
        <v>818000000</v>
      </c>
      <c r="I50" s="2">
        <f t="shared" si="6"/>
        <v>3.8829742665036675</v>
      </c>
      <c r="J50">
        <v>0.59641218113427397</v>
      </c>
      <c r="K50" s="2" t="s">
        <v>254</v>
      </c>
      <c r="L50" s="2" t="s">
        <v>254</v>
      </c>
      <c r="M50" s="8">
        <v>5751826</v>
      </c>
      <c r="N50" s="8">
        <v>4492153.7</v>
      </c>
      <c r="O50" s="8">
        <v>6580865</v>
      </c>
      <c r="P50" s="8">
        <v>0.60309000000000001</v>
      </c>
      <c r="Q50" s="38">
        <f t="shared" si="7"/>
        <v>829039</v>
      </c>
      <c r="R50" s="38">
        <f t="shared" si="8"/>
        <v>1157901</v>
      </c>
      <c r="S50" s="35">
        <f t="shared" si="10"/>
        <v>9.4606592439612264E-4</v>
      </c>
      <c r="T50" s="35">
        <f t="shared" si="9"/>
        <v>9.4606592439612266E-2</v>
      </c>
      <c r="U50" s="8">
        <v>-0.19617799999999999</v>
      </c>
      <c r="V50" s="8">
        <v>-2.64824E-2</v>
      </c>
      <c r="W50" s="8">
        <v>5.0691299999999998E-3</v>
      </c>
      <c r="X50" s="8">
        <v>-1.5623E-2</v>
      </c>
      <c r="Y50" s="8">
        <v>1.3598300000000001E-2</v>
      </c>
      <c r="Z50" s="8">
        <v>0.21109900000000001</v>
      </c>
      <c r="AA50" s="8">
        <v>3.8948499999999997E-2</v>
      </c>
      <c r="AB50" s="8">
        <v>-1.4778400000000001E-2</v>
      </c>
      <c r="AC50" s="8">
        <v>-0.159413</v>
      </c>
      <c r="AD50" s="8">
        <v>0.109247</v>
      </c>
      <c r="AE50" s="8">
        <v>0.36627999999999999</v>
      </c>
      <c r="AF50" s="8">
        <v>-0.40789900000000001</v>
      </c>
      <c r="AG50" s="8">
        <v>0.13722300000000001</v>
      </c>
      <c r="AH50" s="8">
        <v>-8.9059799999999995E-2</v>
      </c>
      <c r="AI50" s="8">
        <v>1.60264E-2</v>
      </c>
      <c r="AJ50" s="8">
        <v>8.4954500000000002E-2</v>
      </c>
      <c r="AK50" s="8">
        <v>0.10702100000000001</v>
      </c>
      <c r="AL50" s="8">
        <v>-0.157947</v>
      </c>
      <c r="AM50" s="8">
        <v>-5.2557800000000002E-2</v>
      </c>
      <c r="AN50" s="8">
        <v>-8.69722E-2</v>
      </c>
      <c r="AO50" s="8">
        <v>1.21789137614679</v>
      </c>
      <c r="AP50" s="8">
        <v>0.63252659066625805</v>
      </c>
      <c r="AQ50" s="8">
        <v>1.0301</v>
      </c>
      <c r="AR50" s="8">
        <v>1.1998812117503099</v>
      </c>
      <c r="AS50" s="8">
        <v>1.0431237281741701</v>
      </c>
      <c r="AT50" s="8">
        <v>0.77259999999999995</v>
      </c>
      <c r="AU50" s="8">
        <v>1.15047107</v>
      </c>
      <c r="AV50" s="8">
        <v>0.80549318599999997</v>
      </c>
      <c r="AW50" s="8">
        <v>1.0301</v>
      </c>
      <c r="AX50" s="8">
        <v>0.344065540540541</v>
      </c>
      <c r="AY50" s="8">
        <v>0.31611035683656202</v>
      </c>
      <c r="AZ50" s="8">
        <v>0.25750000000000001</v>
      </c>
      <c r="BA50" s="8">
        <v>0.25827339712918701</v>
      </c>
      <c r="BB50" s="8">
        <v>0.31672281169007399</v>
      </c>
      <c r="BC50" s="8">
        <v>0</v>
      </c>
      <c r="BD50" s="8" t="s">
        <v>4</v>
      </c>
      <c r="BE50" s="8" t="s">
        <v>4</v>
      </c>
      <c r="BF50" s="8" t="s">
        <v>4</v>
      </c>
      <c r="BG50" s="8">
        <v>2.7180466666666701</v>
      </c>
      <c r="BH50" s="8">
        <v>1.14278592135613</v>
      </c>
      <c r="BI50" s="8">
        <v>2.3178000000000001</v>
      </c>
      <c r="BJ50" s="8">
        <v>1.05817149847095</v>
      </c>
      <c r="BK50" s="8">
        <v>0.72036691897319605</v>
      </c>
      <c r="BL50" s="8">
        <v>1.0301</v>
      </c>
      <c r="BM50" s="8">
        <v>1.14138327205882</v>
      </c>
      <c r="BN50" s="8">
        <v>0.69663772490651299</v>
      </c>
      <c r="BO50" s="8">
        <v>1.2877000000000001</v>
      </c>
      <c r="BP50" s="8">
        <v>0.463528483732351</v>
      </c>
      <c r="BQ50" s="8">
        <v>0.55872828501266203</v>
      </c>
      <c r="BR50" s="8">
        <v>0.25750000000000001</v>
      </c>
      <c r="BS50" s="8">
        <v>0.87696938325991203</v>
      </c>
      <c r="BT50" s="8">
        <v>0.50306898804759503</v>
      </c>
      <c r="BU50" s="8">
        <v>0.77259999999999995</v>
      </c>
      <c r="BV50" s="8">
        <v>2.3072509480122299</v>
      </c>
      <c r="BW50" s="8">
        <v>0.731315714199264</v>
      </c>
      <c r="BX50" s="8">
        <v>2.0602999999999998</v>
      </c>
      <c r="BY50">
        <v>0.64338828420256999</v>
      </c>
      <c r="BZ50">
        <v>0.37465197961690599</v>
      </c>
      <c r="CA50">
        <v>0.69289999999999996</v>
      </c>
      <c r="CB50">
        <v>0.78775446224256296</v>
      </c>
      <c r="CC50">
        <v>0.54683880951929997</v>
      </c>
      <c r="CD50" s="28">
        <v>0.86609999999999998</v>
      </c>
      <c r="CE50" s="22">
        <v>0.59855646692165998</v>
      </c>
      <c r="CF50">
        <v>0.312358268357536</v>
      </c>
      <c r="CG50" s="28">
        <v>0.51970000000000005</v>
      </c>
    </row>
    <row r="51" spans="1:85" x14ac:dyDescent="0.2">
      <c r="A51" s="2" t="s">
        <v>173</v>
      </c>
      <c r="B51" s="2" t="s">
        <v>174</v>
      </c>
      <c r="C51" s="2" t="s">
        <v>2</v>
      </c>
      <c r="D51" s="4" t="s">
        <v>111</v>
      </c>
      <c r="E51" s="4" t="s">
        <v>227</v>
      </c>
      <c r="F51" s="8">
        <v>31481485</v>
      </c>
      <c r="G51" s="8">
        <f t="shared" si="5"/>
        <v>4722222750</v>
      </c>
      <c r="H51" s="2">
        <v>818000000</v>
      </c>
      <c r="I51" s="2">
        <f t="shared" si="6"/>
        <v>5.7728884474327629</v>
      </c>
      <c r="J51">
        <v>0.62511509175674995</v>
      </c>
      <c r="K51" s="2" t="s">
        <v>253</v>
      </c>
      <c r="L51" s="2" t="s">
        <v>253</v>
      </c>
      <c r="M51" s="8">
        <v>5940011</v>
      </c>
      <c r="N51" s="8">
        <v>4771057.2</v>
      </c>
      <c r="O51" s="8">
        <v>7001547</v>
      </c>
      <c r="P51" s="8">
        <v>0.52407999999999999</v>
      </c>
      <c r="Q51" s="38">
        <f t="shared" si="7"/>
        <v>1061536</v>
      </c>
      <c r="R51" s="38">
        <f t="shared" si="8"/>
        <v>737219</v>
      </c>
      <c r="S51" s="35">
        <f t="shared" si="10"/>
        <v>1.2113821389823187E-3</v>
      </c>
      <c r="T51" s="35">
        <f t="shared" si="9"/>
        <v>0.12113821389823187</v>
      </c>
      <c r="U51" s="8">
        <v>8.4407200000000002E-2</v>
      </c>
      <c r="V51" s="8">
        <v>0.18692800000000001</v>
      </c>
      <c r="W51" s="8">
        <v>9.21371E-2</v>
      </c>
      <c r="X51" s="8">
        <v>-3.9539299999999999E-2</v>
      </c>
      <c r="Y51" s="8">
        <v>-0.11353199999999999</v>
      </c>
      <c r="Z51" s="8">
        <v>8.9627499999999999E-2</v>
      </c>
      <c r="AA51" s="8">
        <v>-0.138206</v>
      </c>
      <c r="AB51" s="8">
        <v>-0.14607999999999999</v>
      </c>
      <c r="AC51" s="8">
        <v>-5.4246999999999997E-2</v>
      </c>
      <c r="AD51" s="8">
        <v>-6.9955600000000007E-2</v>
      </c>
      <c r="AE51" s="8">
        <v>-0.12919700000000001</v>
      </c>
      <c r="AF51" s="8">
        <v>-0.11194999999999999</v>
      </c>
      <c r="AG51" s="8">
        <v>-0.17647399999999999</v>
      </c>
      <c r="AH51" s="8">
        <v>5.7217300000000004E-3</v>
      </c>
      <c r="AI51" s="8">
        <v>5.2867400000000002E-2</v>
      </c>
      <c r="AJ51" s="8">
        <v>4.62961E-2</v>
      </c>
      <c r="AK51" s="8">
        <v>1.9809299999999998E-2</v>
      </c>
      <c r="AL51" s="8">
        <v>-3.6310099999999998E-2</v>
      </c>
      <c r="AM51" s="8">
        <v>-0.15579499999999999</v>
      </c>
      <c r="AN51" s="8">
        <v>-3.1372299999999999E-2</v>
      </c>
      <c r="AO51" s="8">
        <v>0.23476727828746199</v>
      </c>
      <c r="AP51" s="8">
        <v>0.279446120450136</v>
      </c>
      <c r="AQ51" s="8">
        <v>0.17319999999999999</v>
      </c>
      <c r="AR51" s="8">
        <v>0.30401169230769198</v>
      </c>
      <c r="AS51" s="8">
        <v>0.243184472132491</v>
      </c>
      <c r="AT51" s="8">
        <v>0.34639999999999999</v>
      </c>
      <c r="AU51" s="8">
        <v>0.30077657499999999</v>
      </c>
      <c r="AV51" s="8">
        <v>0.28999361200000001</v>
      </c>
      <c r="AW51" s="8">
        <v>0.17319999999999999</v>
      </c>
      <c r="AX51" s="8">
        <v>0.19023562653562701</v>
      </c>
      <c r="AY51" s="8">
        <v>0.20819391210132601</v>
      </c>
      <c r="AZ51" s="8">
        <v>0.17319999999999999</v>
      </c>
      <c r="BA51" s="8" t="s">
        <v>4</v>
      </c>
      <c r="BB51" s="8" t="s">
        <v>4</v>
      </c>
      <c r="BC51" s="8" t="s">
        <v>4</v>
      </c>
      <c r="BD51" s="8">
        <v>3.2233250620347402E-3</v>
      </c>
      <c r="BE51" s="8">
        <v>2.3414315481049199E-2</v>
      </c>
      <c r="BF51" s="8">
        <v>0</v>
      </c>
      <c r="BG51" s="8">
        <v>2.43127706422018</v>
      </c>
      <c r="BH51" s="8">
        <v>0.94379239594313902</v>
      </c>
      <c r="BI51" s="8">
        <v>2.4251</v>
      </c>
      <c r="BJ51" s="8">
        <v>0.793702876376989</v>
      </c>
      <c r="BK51" s="8">
        <v>0.49151388676176599</v>
      </c>
      <c r="BL51" s="8">
        <v>0.86609999999999998</v>
      </c>
      <c r="BM51" s="8">
        <v>1.30978682598039</v>
      </c>
      <c r="BN51" s="8">
        <v>0.91533228732251004</v>
      </c>
      <c r="BO51" s="8">
        <v>1.3857999999999999</v>
      </c>
      <c r="BP51" s="8">
        <v>0.40021061349693199</v>
      </c>
      <c r="BQ51" s="8">
        <v>0.26991190344418597</v>
      </c>
      <c r="BR51" s="8">
        <v>0.34639999999999999</v>
      </c>
      <c r="BS51" s="8">
        <v>0.74712978021978005</v>
      </c>
      <c r="BT51" s="8">
        <v>0.62854733630383697</v>
      </c>
      <c r="BU51" s="8">
        <v>0.51970000000000005</v>
      </c>
      <c r="BV51" s="8">
        <v>2.7627836697247701</v>
      </c>
      <c r="BW51" s="8">
        <v>0.72593074946552105</v>
      </c>
      <c r="BX51" s="8">
        <v>2.7715999999999998</v>
      </c>
      <c r="BY51">
        <v>0.76824580498866202</v>
      </c>
      <c r="BZ51">
        <v>0.47387154076172</v>
      </c>
      <c r="CA51">
        <v>0.78359999999999996</v>
      </c>
      <c r="CB51">
        <v>0.68041672975018896</v>
      </c>
      <c r="CC51">
        <v>0.21923966092942401</v>
      </c>
      <c r="CD51" s="28">
        <v>0.62690000000000001</v>
      </c>
      <c r="CE51" s="22">
        <v>0.65558953339951798</v>
      </c>
      <c r="CF51">
        <v>0.39212029122416697</v>
      </c>
      <c r="CG51" s="28">
        <v>0.62690000000000001</v>
      </c>
    </row>
    <row r="52" spans="1:85" x14ac:dyDescent="0.2">
      <c r="A52" s="2" t="s">
        <v>45</v>
      </c>
      <c r="B52" s="2" t="s">
        <v>175</v>
      </c>
      <c r="C52" s="2" t="s">
        <v>3</v>
      </c>
      <c r="D52" s="4" t="s">
        <v>112</v>
      </c>
      <c r="E52" s="4" t="s">
        <v>227</v>
      </c>
      <c r="F52" s="8">
        <v>34794789</v>
      </c>
      <c r="G52" s="8">
        <f t="shared" si="5"/>
        <v>5219218350</v>
      </c>
      <c r="H52" s="2">
        <v>818000000</v>
      </c>
      <c r="I52" s="2">
        <f t="shared" si="6"/>
        <v>6.3804625305623475</v>
      </c>
      <c r="J52">
        <v>0.63692497957634797</v>
      </c>
      <c r="K52" s="2" t="s">
        <v>253</v>
      </c>
      <c r="L52" s="2" t="s">
        <v>253</v>
      </c>
      <c r="M52" s="8">
        <v>5463498</v>
      </c>
      <c r="N52" s="8">
        <v>4029247.3</v>
      </c>
      <c r="O52" s="8">
        <v>5874851</v>
      </c>
      <c r="P52" s="8">
        <v>0.77712000000000003</v>
      </c>
      <c r="Q52" s="38">
        <f t="shared" si="7"/>
        <v>411353</v>
      </c>
      <c r="R52" s="38">
        <f t="shared" si="8"/>
        <v>1863915</v>
      </c>
      <c r="S52" s="35">
        <f t="shared" si="10"/>
        <v>4.6941947990157068E-4</v>
      </c>
      <c r="T52" s="35">
        <f t="shared" si="9"/>
        <v>4.6941947990157065E-2</v>
      </c>
      <c r="U52" s="8">
        <v>0.114607</v>
      </c>
      <c r="V52" s="8">
        <v>-0.24690300000000001</v>
      </c>
      <c r="W52" s="8">
        <v>-0.116983</v>
      </c>
      <c r="X52" s="8">
        <v>-2.8529700000000002E-2</v>
      </c>
      <c r="Y52" s="8">
        <v>-9.4459199999999993E-2</v>
      </c>
      <c r="Z52" s="8">
        <v>3.4795899999999998E-2</v>
      </c>
      <c r="AA52" s="8">
        <v>-0.200265</v>
      </c>
      <c r="AB52" s="8">
        <v>0.116772</v>
      </c>
      <c r="AC52" s="8">
        <v>6.8314200000000005E-2</v>
      </c>
      <c r="AD52" s="8">
        <v>-1.2630199999999999E-2</v>
      </c>
      <c r="AE52" s="8">
        <v>0.10534399999999999</v>
      </c>
      <c r="AF52" s="8">
        <v>2.9030500000000001E-2</v>
      </c>
      <c r="AG52" s="8">
        <v>3.3869799999999999E-3</v>
      </c>
      <c r="AH52" s="8">
        <v>0.13181799999999999</v>
      </c>
      <c r="AI52" s="8">
        <v>2.69275E-2</v>
      </c>
      <c r="AJ52" s="8">
        <v>9.05059E-2</v>
      </c>
      <c r="AK52" s="8">
        <v>9.6171400000000004E-2</v>
      </c>
      <c r="AL52" s="8">
        <v>9.1026200000000002E-2</v>
      </c>
      <c r="AM52" s="8">
        <v>3.0700499999999999E-2</v>
      </c>
      <c r="AN52" s="8">
        <v>-1.8703000000000001E-2</v>
      </c>
      <c r="AO52" s="8">
        <v>1.4327960244648299</v>
      </c>
      <c r="AP52" s="8">
        <v>0.599642988983905</v>
      </c>
      <c r="AQ52" s="8">
        <v>1.4106000000000001</v>
      </c>
      <c r="AR52" s="8">
        <v>1.27023335373317</v>
      </c>
      <c r="AS52" s="8">
        <v>0.78916804704328303</v>
      </c>
      <c r="AT52" s="8">
        <v>1.4106000000000001</v>
      </c>
      <c r="AU52" s="8">
        <v>1.1991911930000001</v>
      </c>
      <c r="AV52" s="8">
        <v>0.88129945399999998</v>
      </c>
      <c r="AW52" s="8">
        <v>1.0971</v>
      </c>
      <c r="AX52" s="8">
        <v>0.73128151105651096</v>
      </c>
      <c r="AY52" s="8">
        <v>0.50389999902632998</v>
      </c>
      <c r="AZ52" s="8">
        <v>0.62690000000000001</v>
      </c>
      <c r="BA52" s="8">
        <v>0.390323010380623</v>
      </c>
      <c r="BB52" s="8">
        <v>0.39431055333885401</v>
      </c>
      <c r="BC52" s="8">
        <v>0.3135</v>
      </c>
      <c r="BD52" s="8" t="s">
        <v>4</v>
      </c>
      <c r="BE52" s="8" t="s">
        <v>4</v>
      </c>
      <c r="BF52" s="8" t="s">
        <v>4</v>
      </c>
      <c r="BG52" s="8">
        <v>3.1096488685015302</v>
      </c>
      <c r="BH52" s="8">
        <v>1.3488943550344099</v>
      </c>
      <c r="BI52" s="8">
        <v>2.8210999999999999</v>
      </c>
      <c r="BJ52" s="8">
        <v>1.26504727828746</v>
      </c>
      <c r="BK52" s="8">
        <v>0.62002562741453604</v>
      </c>
      <c r="BL52" s="8">
        <v>1.4106000000000001</v>
      </c>
      <c r="BM52" s="8">
        <v>1.22847408088235</v>
      </c>
      <c r="BN52" s="8">
        <v>0.79293253168216704</v>
      </c>
      <c r="BO52" s="8">
        <v>1.2538</v>
      </c>
      <c r="BP52" s="8">
        <v>0.40052694904849601</v>
      </c>
      <c r="BQ52" s="8">
        <v>0.35200574754749703</v>
      </c>
      <c r="BR52" s="8">
        <v>0.3135</v>
      </c>
      <c r="BS52" s="8">
        <v>0.50702126144455795</v>
      </c>
      <c r="BT52" s="8">
        <v>0.38515856684578698</v>
      </c>
      <c r="BU52" s="8">
        <v>0.3135</v>
      </c>
      <c r="BV52" s="8">
        <v>2.9313529051987799</v>
      </c>
      <c r="BW52" s="8">
        <v>0.94792714772881403</v>
      </c>
      <c r="BX52" s="8">
        <v>2.8210999999999999</v>
      </c>
      <c r="BY52">
        <v>1.1051135708870401</v>
      </c>
      <c r="BZ52">
        <v>0.57833564070824395</v>
      </c>
      <c r="CA52">
        <v>1.264</v>
      </c>
      <c r="CB52">
        <v>1.05578925056775</v>
      </c>
      <c r="CC52">
        <v>0.53027333023936796</v>
      </c>
      <c r="CD52" s="28">
        <v>1.0112000000000001</v>
      </c>
      <c r="CE52" s="22">
        <v>0.72946960102229197</v>
      </c>
      <c r="CF52">
        <v>0.49112072208192997</v>
      </c>
      <c r="CG52" s="28">
        <v>0.75839999999999996</v>
      </c>
    </row>
    <row r="53" spans="1:85" x14ac:dyDescent="0.2">
      <c r="A53" s="2" t="s">
        <v>46</v>
      </c>
      <c r="B53" s="2" t="s">
        <v>176</v>
      </c>
      <c r="C53" s="2" t="s">
        <v>2</v>
      </c>
      <c r="D53" s="4" t="s">
        <v>113</v>
      </c>
      <c r="E53" s="4" t="s">
        <v>227</v>
      </c>
      <c r="F53" s="8">
        <v>21571390</v>
      </c>
      <c r="G53" s="8">
        <f t="shared" si="5"/>
        <v>3235708500</v>
      </c>
      <c r="H53" s="2">
        <v>818000000</v>
      </c>
      <c r="I53" s="2">
        <f t="shared" si="6"/>
        <v>3.9556338630806844</v>
      </c>
      <c r="J53">
        <v>0.59604859436386903</v>
      </c>
      <c r="K53" s="2" t="s">
        <v>253</v>
      </c>
      <c r="L53" s="2" t="s">
        <v>253</v>
      </c>
      <c r="M53" s="8">
        <v>5646418</v>
      </c>
      <c r="N53" s="8">
        <v>4461563.4000000004</v>
      </c>
      <c r="O53" s="8">
        <v>6527859</v>
      </c>
      <c r="P53" s="8">
        <v>0.57342000000000004</v>
      </c>
      <c r="Q53" s="38">
        <f t="shared" si="7"/>
        <v>881441</v>
      </c>
      <c r="R53" s="38">
        <f t="shared" si="8"/>
        <v>1210907</v>
      </c>
      <c r="S53" s="35">
        <f t="shared" si="10"/>
        <v>1.0058649767569956E-3</v>
      </c>
      <c r="T53" s="35">
        <f t="shared" si="9"/>
        <v>0.10058649767569956</v>
      </c>
      <c r="U53" s="8">
        <v>8.0324300000000001E-2</v>
      </c>
      <c r="V53" s="8">
        <v>0.13264400000000001</v>
      </c>
      <c r="W53" s="8">
        <v>-2.6737900000000001E-3</v>
      </c>
      <c r="X53" s="8">
        <v>-5.5036799999999997E-2</v>
      </c>
      <c r="Y53" s="8">
        <v>7.7129900000000001E-2</v>
      </c>
      <c r="Z53" s="8">
        <v>-5.9473199999999999E-3</v>
      </c>
      <c r="AA53" s="8">
        <v>7.6431100000000002E-2</v>
      </c>
      <c r="AB53" s="8">
        <v>0.16181000000000001</v>
      </c>
      <c r="AC53" s="8">
        <v>-3.0156800000000001E-2</v>
      </c>
      <c r="AD53" s="8">
        <v>-0.25616899999999998</v>
      </c>
      <c r="AE53" s="8">
        <v>0.158244</v>
      </c>
      <c r="AF53" s="8">
        <v>6.6953399999999996E-2</v>
      </c>
      <c r="AG53" s="8">
        <v>6.0456700000000004E-3</v>
      </c>
      <c r="AH53" s="8">
        <v>-8.0390900000000001E-2</v>
      </c>
      <c r="AI53" s="8">
        <v>5.3613500000000001E-2</v>
      </c>
      <c r="AJ53" s="8">
        <v>-0.14278099999999999</v>
      </c>
      <c r="AK53" s="8">
        <v>4.8298800000000003E-2</v>
      </c>
      <c r="AL53" s="8">
        <v>7.3158100000000004E-2</v>
      </c>
      <c r="AM53" s="8">
        <v>-8.8827600000000007E-2</v>
      </c>
      <c r="AN53" s="8">
        <v>3.8775200000000003E-2</v>
      </c>
      <c r="AO53" s="8">
        <v>1.7031156574923501</v>
      </c>
      <c r="AP53" s="8">
        <v>0.73400174023985398</v>
      </c>
      <c r="AQ53" s="8">
        <v>1.7696000000000001</v>
      </c>
      <c r="AR53" s="8">
        <v>1.1920587515299901</v>
      </c>
      <c r="AS53" s="8">
        <v>0.89308587415542195</v>
      </c>
      <c r="AT53" s="8">
        <v>1.264</v>
      </c>
      <c r="AU53" s="8">
        <v>1.0091899689999999</v>
      </c>
      <c r="AV53" s="8">
        <v>0.58395826299999998</v>
      </c>
      <c r="AW53" s="8">
        <v>1.0112000000000001</v>
      </c>
      <c r="AX53" s="8">
        <v>0.60187518427518405</v>
      </c>
      <c r="AY53" s="8">
        <v>0.442275438737879</v>
      </c>
      <c r="AZ53" s="8">
        <v>0.50560000000000005</v>
      </c>
      <c r="BA53" s="8">
        <v>0.36826574394463701</v>
      </c>
      <c r="BB53" s="8">
        <v>0.45653545683220198</v>
      </c>
      <c r="BC53" s="8">
        <v>0.25280000000000002</v>
      </c>
      <c r="BD53" s="8" t="s">
        <v>4</v>
      </c>
      <c r="BE53" s="8" t="s">
        <v>4</v>
      </c>
      <c r="BF53" s="8" t="s">
        <v>4</v>
      </c>
      <c r="BG53" s="8">
        <v>2.6118377370030599</v>
      </c>
      <c r="BH53" s="8">
        <v>1.3440958827937</v>
      </c>
      <c r="BI53" s="8">
        <v>2.2751999999999999</v>
      </c>
      <c r="BJ53" s="8">
        <v>0.90776073394495405</v>
      </c>
      <c r="BK53" s="8">
        <v>0.60191203422052098</v>
      </c>
      <c r="BL53" s="8">
        <v>1.0112000000000001</v>
      </c>
      <c r="BM53" s="8">
        <v>0.954196078431373</v>
      </c>
      <c r="BN53" s="8">
        <v>0.77849066122247601</v>
      </c>
      <c r="BO53" s="8">
        <v>0.75839999999999996</v>
      </c>
      <c r="BP53" s="8">
        <v>0.54065079754601197</v>
      </c>
      <c r="BQ53" s="8">
        <v>0.65400770076075299</v>
      </c>
      <c r="BR53" s="8">
        <v>0.25280000000000002</v>
      </c>
      <c r="BS53" s="8">
        <v>0.70651113892365502</v>
      </c>
      <c r="BT53" s="8">
        <v>0.43440459486944699</v>
      </c>
      <c r="BU53" s="8">
        <v>0.50560000000000005</v>
      </c>
      <c r="BV53" s="8">
        <v>2.7067689908256898</v>
      </c>
      <c r="BW53" s="8">
        <v>0.95708118441461698</v>
      </c>
      <c r="BX53" s="8">
        <v>2.528</v>
      </c>
      <c r="BY53">
        <v>0.95559274376417203</v>
      </c>
      <c r="BZ53">
        <v>0.53182581290547704</v>
      </c>
      <c r="CA53">
        <v>0.8548</v>
      </c>
      <c r="CB53">
        <v>1.37082312357847</v>
      </c>
      <c r="CC53">
        <v>0.73934543320012303</v>
      </c>
      <c r="CD53" s="28">
        <v>1.2822</v>
      </c>
      <c r="CE53" s="22">
        <v>0.70448584999291097</v>
      </c>
      <c r="CF53">
        <v>0.41452005863909203</v>
      </c>
      <c r="CG53" s="28">
        <v>0.6411</v>
      </c>
    </row>
    <row r="54" spans="1:85" x14ac:dyDescent="0.2">
      <c r="A54" s="2" t="s">
        <v>47</v>
      </c>
      <c r="B54" s="2" t="s">
        <v>177</v>
      </c>
      <c r="C54" s="2" t="s">
        <v>1</v>
      </c>
      <c r="D54" s="4" t="s">
        <v>114</v>
      </c>
      <c r="E54" s="4" t="s">
        <v>227</v>
      </c>
      <c r="F54" s="8">
        <v>25518482</v>
      </c>
      <c r="G54" s="8">
        <f t="shared" si="5"/>
        <v>3827772300</v>
      </c>
      <c r="H54" s="2">
        <v>818000000</v>
      </c>
      <c r="I54" s="2">
        <f t="shared" si="6"/>
        <v>4.6794282396088018</v>
      </c>
      <c r="J54" t="s">
        <v>4</v>
      </c>
      <c r="K54" s="2" t="s">
        <v>254</v>
      </c>
      <c r="L54" s="2" t="s">
        <v>254</v>
      </c>
      <c r="M54" s="8">
        <v>4227297</v>
      </c>
      <c r="N54" s="8">
        <v>3057898.9</v>
      </c>
      <c r="O54" s="8">
        <v>4432889</v>
      </c>
      <c r="P54" s="8">
        <v>0.85048000000000001</v>
      </c>
      <c r="Q54" s="38">
        <f t="shared" si="7"/>
        <v>205592</v>
      </c>
      <c r="R54" s="38">
        <f t="shared" si="8"/>
        <v>3305877</v>
      </c>
      <c r="S54" s="35">
        <f t="shared" si="10"/>
        <v>2.346133119532949E-4</v>
      </c>
      <c r="T54" s="35">
        <f t="shared" si="9"/>
        <v>2.3461331195329491E-2</v>
      </c>
      <c r="U54" s="8">
        <v>-0.16477600000000001</v>
      </c>
      <c r="V54" s="8">
        <v>2.86141E-3</v>
      </c>
      <c r="W54" s="8">
        <v>-9.0039000000000004E-3</v>
      </c>
      <c r="X54" s="8">
        <v>-3.8989700000000002E-2</v>
      </c>
      <c r="Y54" s="8">
        <v>-6.6601400000000005E-2</v>
      </c>
      <c r="Z54" s="8">
        <v>-2.2337300000000001E-2</v>
      </c>
      <c r="AA54" s="8">
        <v>0.124733</v>
      </c>
      <c r="AB54" s="8">
        <v>-8.0049400000000007E-2</v>
      </c>
      <c r="AC54" s="8">
        <v>6.4990400000000004E-2</v>
      </c>
      <c r="AD54" s="8">
        <v>6.8028000000000005E-2</v>
      </c>
      <c r="AE54" s="8">
        <v>9.1442999999999997E-2</v>
      </c>
      <c r="AF54" s="8">
        <v>0.15073900000000001</v>
      </c>
      <c r="AG54" s="8">
        <v>-0.14632000000000001</v>
      </c>
      <c r="AH54" s="8">
        <v>0.261158</v>
      </c>
      <c r="AI54" s="8">
        <v>0.35461500000000001</v>
      </c>
      <c r="AJ54" s="8">
        <v>-0.13416600000000001</v>
      </c>
      <c r="AK54" s="8">
        <v>-4.2970399999999999E-2</v>
      </c>
      <c r="AL54" s="8">
        <v>-0.15996199999999999</v>
      </c>
      <c r="AM54" s="8">
        <v>6.3478500000000004E-3</v>
      </c>
      <c r="AN54" s="8">
        <v>-0.19939499999999999</v>
      </c>
      <c r="AO54" s="8">
        <v>0.430931150550796</v>
      </c>
      <c r="AP54" s="8">
        <v>0.27855310852858001</v>
      </c>
      <c r="AQ54" s="8">
        <v>0.4274</v>
      </c>
      <c r="AR54" s="8">
        <v>0.572569522643819</v>
      </c>
      <c r="AS54" s="8">
        <v>0.495572475954419</v>
      </c>
      <c r="AT54" s="8">
        <v>0.4274</v>
      </c>
      <c r="AU54" s="8">
        <v>0.43419657499999997</v>
      </c>
      <c r="AV54" s="8">
        <v>0.48251411300000002</v>
      </c>
      <c r="AW54" s="8">
        <v>0.4274</v>
      </c>
      <c r="AX54" s="8">
        <v>0.14714846437346399</v>
      </c>
      <c r="AY54" s="8">
        <v>0.19915827016260601</v>
      </c>
      <c r="AZ54" s="8">
        <v>0</v>
      </c>
      <c r="BA54" s="8">
        <v>0.101771206581353</v>
      </c>
      <c r="BB54" s="8">
        <v>0.14321319446733999</v>
      </c>
      <c r="BC54" s="8">
        <v>0</v>
      </c>
      <c r="BD54" s="8">
        <v>1.6703598014888299E-2</v>
      </c>
      <c r="BE54" s="8">
        <v>5.7381105422846301E-2</v>
      </c>
      <c r="BF54" s="8">
        <v>0</v>
      </c>
      <c r="BG54" s="8">
        <v>1.7349564525993899</v>
      </c>
      <c r="BH54" s="8">
        <v>0.89827490460028703</v>
      </c>
      <c r="BI54" s="8">
        <v>1.7096</v>
      </c>
      <c r="BJ54" s="8">
        <v>0.68736899082568803</v>
      </c>
      <c r="BK54" s="8">
        <v>0.46442192121435</v>
      </c>
      <c r="BL54" s="8">
        <v>0.6411</v>
      </c>
      <c r="BM54" s="8">
        <v>0.67291930147058798</v>
      </c>
      <c r="BN54" s="8">
        <v>0.51190343386731896</v>
      </c>
      <c r="BO54" s="8">
        <v>0.6411</v>
      </c>
      <c r="BP54" s="8">
        <v>0.19691865030674799</v>
      </c>
      <c r="BQ54" s="8">
        <v>0.280168302672892</v>
      </c>
      <c r="BR54" s="8">
        <v>0</v>
      </c>
      <c r="BS54" s="8">
        <v>0.54261491875923196</v>
      </c>
      <c r="BT54" s="8">
        <v>0.313433304342701</v>
      </c>
      <c r="BU54" s="8">
        <v>0.4274</v>
      </c>
      <c r="BV54" s="8">
        <v>2.7532663608562702</v>
      </c>
      <c r="BW54" s="8">
        <v>0.86293395990031196</v>
      </c>
      <c r="BX54" s="8">
        <v>2.7780999999999998</v>
      </c>
      <c r="BY54">
        <v>0.80988979591836696</v>
      </c>
      <c r="BZ54">
        <v>0.82641623060778902</v>
      </c>
      <c r="CA54">
        <v>0.43590000000000001</v>
      </c>
      <c r="CB54">
        <v>1.86826737804878</v>
      </c>
      <c r="CC54">
        <v>1.0997393223138401</v>
      </c>
      <c r="CD54" s="28">
        <v>1.7437</v>
      </c>
      <c r="CE54" s="22">
        <v>0.85128138184907298</v>
      </c>
      <c r="CF54">
        <v>0.69319524834712098</v>
      </c>
      <c r="CG54" s="28">
        <v>0.87180000000000002</v>
      </c>
    </row>
    <row r="55" spans="1:85" x14ac:dyDescent="0.2">
      <c r="A55" s="2" t="s">
        <v>47</v>
      </c>
      <c r="B55" s="2" t="s">
        <v>178</v>
      </c>
      <c r="C55" s="2" t="s">
        <v>1</v>
      </c>
      <c r="D55" s="4" t="s">
        <v>115</v>
      </c>
      <c r="E55" s="4" t="s">
        <v>227</v>
      </c>
      <c r="F55" s="8">
        <v>12509951</v>
      </c>
      <c r="G55" s="8">
        <f t="shared" si="5"/>
        <v>1876492650</v>
      </c>
      <c r="H55" s="2">
        <v>818000000</v>
      </c>
      <c r="I55" s="2">
        <f t="shared" si="6"/>
        <v>2.2940007946210268</v>
      </c>
      <c r="J55">
        <v>0.52453908586821496</v>
      </c>
      <c r="K55" s="2" t="s">
        <v>254</v>
      </c>
      <c r="L55" s="2" t="s">
        <v>254</v>
      </c>
      <c r="M55" s="8">
        <v>5549192</v>
      </c>
      <c r="N55" s="8">
        <v>4242747</v>
      </c>
      <c r="O55" s="8">
        <v>6208765</v>
      </c>
      <c r="P55" s="8">
        <v>0.66451000000000005</v>
      </c>
      <c r="Q55" s="38">
        <f t="shared" si="7"/>
        <v>659573</v>
      </c>
      <c r="R55" s="38">
        <f t="shared" si="8"/>
        <v>1530001</v>
      </c>
      <c r="S55" s="35">
        <f t="shared" si="10"/>
        <v>7.5267814897938916E-4</v>
      </c>
      <c r="T55" s="35">
        <f t="shared" si="9"/>
        <v>7.526781489793892E-2</v>
      </c>
      <c r="U55" s="8">
        <v>-0.169511</v>
      </c>
      <c r="V55" s="8">
        <v>-2.8110099999999999E-2</v>
      </c>
      <c r="W55" s="8">
        <v>-1.97857E-2</v>
      </c>
      <c r="X55" s="8">
        <v>3.0304899999999998E-3</v>
      </c>
      <c r="Y55" s="8">
        <v>3.35251E-3</v>
      </c>
      <c r="Z55" s="8">
        <v>6.0095799999999998E-2</v>
      </c>
      <c r="AA55" s="8">
        <v>0.11700199999999999</v>
      </c>
      <c r="AB55" s="8">
        <v>-1.1942899999999999E-2</v>
      </c>
      <c r="AC55" s="8">
        <v>2.1840499999999999E-2</v>
      </c>
      <c r="AD55" s="8">
        <v>5.8660900000000002E-2</v>
      </c>
      <c r="AE55" s="8">
        <v>2.7518999999999998E-2</v>
      </c>
      <c r="AF55" s="8">
        <v>9.2192700000000002E-2</v>
      </c>
      <c r="AG55" s="8">
        <v>-0.17097899999999999</v>
      </c>
      <c r="AH55" s="8">
        <v>0.25116899999999998</v>
      </c>
      <c r="AI55" s="8">
        <v>0.30038399999999998</v>
      </c>
      <c r="AJ55" s="8">
        <v>-0.17230500000000001</v>
      </c>
      <c r="AK55" s="8">
        <v>-0.11715100000000001</v>
      </c>
      <c r="AL55" s="8">
        <v>-0.12346500000000001</v>
      </c>
      <c r="AM55" s="8">
        <v>0.128521</v>
      </c>
      <c r="AN55" s="8">
        <v>-0.16303400000000001</v>
      </c>
      <c r="AO55" s="8">
        <v>1.8831242201834899</v>
      </c>
      <c r="AP55" s="8">
        <v>1.1739107529953401</v>
      </c>
      <c r="AQ55" s="8">
        <v>1.7437</v>
      </c>
      <c r="AR55" s="8">
        <v>2.2156119951040401</v>
      </c>
      <c r="AS55" s="8">
        <v>1.2506723181407999</v>
      </c>
      <c r="AT55" s="8">
        <v>2.6154999999999999</v>
      </c>
      <c r="AU55" s="8">
        <v>1.5570517429999999</v>
      </c>
      <c r="AV55" s="8">
        <v>1.4518197429999999</v>
      </c>
      <c r="AW55" s="8">
        <v>1.3078000000000001</v>
      </c>
      <c r="AX55" s="8">
        <v>1.4801987714987701</v>
      </c>
      <c r="AY55" s="8">
        <v>1.2918714479465001</v>
      </c>
      <c r="AZ55" s="8">
        <v>1.3078000000000001</v>
      </c>
      <c r="BA55" s="8">
        <v>0.36346434540389999</v>
      </c>
      <c r="BB55" s="8">
        <v>0.51318844471309699</v>
      </c>
      <c r="BC55" s="8">
        <v>0</v>
      </c>
      <c r="BD55" s="8" t="s">
        <v>4</v>
      </c>
      <c r="BE55" s="8" t="s">
        <v>4</v>
      </c>
      <c r="BF55" s="8" t="s">
        <v>4</v>
      </c>
      <c r="BG55" s="8">
        <v>2.3675711314984702</v>
      </c>
      <c r="BH55" s="8">
        <v>1.25331026607387</v>
      </c>
      <c r="BI55" s="8">
        <v>2.1796000000000002</v>
      </c>
      <c r="BJ55" s="8">
        <v>0.51163498470947999</v>
      </c>
      <c r="BK55" s="8">
        <v>0.58817201363612204</v>
      </c>
      <c r="BL55" s="8">
        <v>0.43590000000000001</v>
      </c>
      <c r="BM55" s="8">
        <v>1.2099936887254901</v>
      </c>
      <c r="BN55" s="8">
        <v>0.98597540890638502</v>
      </c>
      <c r="BO55" s="8">
        <v>0.87180000000000002</v>
      </c>
      <c r="BP55" s="8">
        <v>0.48993190184049101</v>
      </c>
      <c r="BQ55" s="8">
        <v>0.49151449484005899</v>
      </c>
      <c r="BR55" s="8">
        <v>0.43590000000000001</v>
      </c>
      <c r="BS55" s="8">
        <v>0.91817106299212603</v>
      </c>
      <c r="BT55" s="8">
        <v>0.61292024463327499</v>
      </c>
      <c r="BU55" s="8">
        <v>0.43590000000000001</v>
      </c>
      <c r="BV55" s="8">
        <v>0.94866627906976797</v>
      </c>
      <c r="BW55" s="8">
        <v>0.69587476001360404</v>
      </c>
      <c r="BX55" s="8">
        <v>0.87180000000000002</v>
      </c>
      <c r="BY55">
        <v>0.77991337868480703</v>
      </c>
      <c r="BZ55">
        <v>0.60873842097310804</v>
      </c>
      <c r="CA55">
        <v>0.76690000000000003</v>
      </c>
      <c r="CB55">
        <v>1.30233148710167</v>
      </c>
      <c r="CC55">
        <v>0.61278677869650799</v>
      </c>
      <c r="CD55" s="28">
        <v>1.2461500000000001</v>
      </c>
      <c r="CE55" s="22">
        <v>0.73396243604320599</v>
      </c>
      <c r="CF55">
        <v>0.58299521683433997</v>
      </c>
      <c r="CG55" s="28">
        <v>0.57520000000000004</v>
      </c>
    </row>
    <row r="56" spans="1:85" x14ac:dyDescent="0.2">
      <c r="A56" s="2" t="s">
        <v>6</v>
      </c>
      <c r="B56" s="2" t="s">
        <v>179</v>
      </c>
      <c r="C56" s="2" t="s">
        <v>3</v>
      </c>
      <c r="D56" s="4" t="s">
        <v>116</v>
      </c>
      <c r="E56" s="4" t="s">
        <v>227</v>
      </c>
      <c r="F56" s="8">
        <v>28444137</v>
      </c>
      <c r="G56" s="8">
        <f t="shared" si="5"/>
        <v>4266620550</v>
      </c>
      <c r="H56" s="2">
        <v>818000000</v>
      </c>
      <c r="I56" s="2">
        <f t="shared" si="6"/>
        <v>5.2159175427872864</v>
      </c>
      <c r="J56">
        <v>0.63017144889902998</v>
      </c>
      <c r="K56" s="2" t="s">
        <v>253</v>
      </c>
      <c r="L56" s="2" t="s">
        <v>253</v>
      </c>
      <c r="M56" s="8">
        <v>5936543</v>
      </c>
      <c r="N56" s="8">
        <v>4732360.7</v>
      </c>
      <c r="O56" s="8">
        <v>6943790</v>
      </c>
      <c r="P56" s="8">
        <v>0.54452999999999996</v>
      </c>
      <c r="Q56" s="38">
        <f t="shared" si="7"/>
        <v>1007247</v>
      </c>
      <c r="R56" s="38">
        <f t="shared" si="8"/>
        <v>794976</v>
      </c>
      <c r="S56" s="35">
        <f t="shared" si="10"/>
        <v>1.1494297182041151E-3</v>
      </c>
      <c r="T56" s="35">
        <f t="shared" si="9"/>
        <v>0.11494297182041151</v>
      </c>
      <c r="U56" s="8">
        <v>0.111716</v>
      </c>
      <c r="V56" s="8">
        <v>-0.22894900000000001</v>
      </c>
      <c r="W56" s="8">
        <v>0.26858599999999999</v>
      </c>
      <c r="X56" s="8">
        <v>9.4849900000000001E-2</v>
      </c>
      <c r="Y56" s="8">
        <v>-8.7753999999999992E-3</v>
      </c>
      <c r="Z56" s="8">
        <v>-2.7907700000000001E-2</v>
      </c>
      <c r="AA56" s="8">
        <v>6.6362500000000005E-2</v>
      </c>
      <c r="AB56" s="8">
        <v>-1.35254E-2</v>
      </c>
      <c r="AC56" s="8">
        <v>6.3340999999999996E-3</v>
      </c>
      <c r="AD56" s="8">
        <v>-2.4177199999999999E-2</v>
      </c>
      <c r="AE56" s="8">
        <v>3.5281199999999999E-2</v>
      </c>
      <c r="AF56" s="8">
        <v>1.11165E-2</v>
      </c>
      <c r="AG56" s="8">
        <v>-1.20617E-2</v>
      </c>
      <c r="AH56" s="8">
        <v>-3.52904E-2</v>
      </c>
      <c r="AI56" s="8">
        <v>-2.9746999999999999E-2</v>
      </c>
      <c r="AJ56" s="8">
        <v>-1.94386E-2</v>
      </c>
      <c r="AK56" s="8">
        <v>-3.39244E-2</v>
      </c>
      <c r="AL56" s="8">
        <v>-4.27407E-2</v>
      </c>
      <c r="AM56" s="8">
        <v>7.7253600000000006E-2</v>
      </c>
      <c r="AN56" s="8">
        <v>3.44555E-2</v>
      </c>
      <c r="AO56" s="8">
        <v>1.58284403669725E-2</v>
      </c>
      <c r="AP56" s="8">
        <v>5.2777610300532199E-2</v>
      </c>
      <c r="AQ56" s="8">
        <v>0</v>
      </c>
      <c r="AR56" s="8">
        <v>7.1608695652173896E-3</v>
      </c>
      <c r="AS56" s="8">
        <v>3.6363035644087799E-2</v>
      </c>
      <c r="AT56" s="8">
        <v>0</v>
      </c>
      <c r="AU56" s="8">
        <v>1.0435046E-2</v>
      </c>
      <c r="AV56" s="8">
        <v>4.3504778000000001E-2</v>
      </c>
      <c r="AW56" s="8">
        <v>0</v>
      </c>
      <c r="AX56" s="8">
        <v>8.3423540258143802E-2</v>
      </c>
      <c r="AY56" s="8">
        <v>0.164140607733924</v>
      </c>
      <c r="AZ56" s="8">
        <v>0</v>
      </c>
      <c r="BA56" s="8">
        <v>0.19170000000000001</v>
      </c>
      <c r="BB56" s="8">
        <v>0</v>
      </c>
      <c r="BC56" s="8">
        <v>0.19170000000000001</v>
      </c>
      <c r="BD56" s="8" t="s">
        <v>4</v>
      </c>
      <c r="BE56" s="8" t="s">
        <v>4</v>
      </c>
      <c r="BF56" s="8" t="s">
        <v>4</v>
      </c>
      <c r="BG56" s="8">
        <v>2.8617450764525998</v>
      </c>
      <c r="BH56" s="8">
        <v>1.31573329228638</v>
      </c>
      <c r="BI56" s="8">
        <v>3.0674999999999999</v>
      </c>
      <c r="BJ56" s="8">
        <v>0.77895838433292497</v>
      </c>
      <c r="BK56" s="8">
        <v>0.66675318439270803</v>
      </c>
      <c r="BL56" s="8">
        <v>0.57520000000000004</v>
      </c>
      <c r="BM56" s="8">
        <v>1.08969883578431</v>
      </c>
      <c r="BN56" s="8">
        <v>0.71893592761255998</v>
      </c>
      <c r="BO56" s="8">
        <v>1.1503000000000001</v>
      </c>
      <c r="BP56" s="8">
        <v>0.519405950920245</v>
      </c>
      <c r="BQ56" s="8">
        <v>0.69189734066980801</v>
      </c>
      <c r="BR56" s="8">
        <v>0.19170000000000001</v>
      </c>
      <c r="BS56" s="8">
        <v>0.73528339622641503</v>
      </c>
      <c r="BT56" s="8">
        <v>0.64910745098401101</v>
      </c>
      <c r="BU56" s="8">
        <v>0.57520000000000004</v>
      </c>
      <c r="BV56" s="8">
        <v>1.21938593272171</v>
      </c>
      <c r="BW56" s="8">
        <v>0.494229621221069</v>
      </c>
      <c r="BX56" s="8">
        <v>1.1503000000000001</v>
      </c>
      <c r="BY56">
        <v>2.2038452615617898</v>
      </c>
      <c r="BZ56">
        <v>1.0311516311654401</v>
      </c>
      <c r="CA56">
        <v>1.9172</v>
      </c>
      <c r="CB56">
        <v>2.2653780469341398</v>
      </c>
      <c r="CC56">
        <v>0.81443381363400202</v>
      </c>
      <c r="CD56" s="28">
        <v>2.3006000000000002</v>
      </c>
      <c r="CE56" s="22">
        <v>1.4200482309651901</v>
      </c>
      <c r="CF56">
        <v>0.973709939834844</v>
      </c>
      <c r="CG56" s="28">
        <v>1.3420000000000001</v>
      </c>
    </row>
    <row r="57" spans="1:85" x14ac:dyDescent="0.2">
      <c r="A57" s="2" t="s">
        <v>6</v>
      </c>
      <c r="B57" s="2" t="s">
        <v>180</v>
      </c>
      <c r="C57" s="2" t="s">
        <v>3</v>
      </c>
      <c r="D57" s="4" t="s">
        <v>117</v>
      </c>
      <c r="E57" s="4" t="s">
        <v>227</v>
      </c>
      <c r="F57" s="8">
        <v>38552846</v>
      </c>
      <c r="G57" s="8">
        <f t="shared" si="5"/>
        <v>5782926900</v>
      </c>
      <c r="H57" s="2">
        <v>818000000</v>
      </c>
      <c r="I57" s="2">
        <f t="shared" si="6"/>
        <v>7.069592787286064</v>
      </c>
      <c r="J57">
        <v>0.62898787648112198</v>
      </c>
      <c r="K57" s="2" t="s">
        <v>253</v>
      </c>
      <c r="L57" s="2" t="s">
        <v>253</v>
      </c>
      <c r="M57" s="8">
        <v>6092760</v>
      </c>
      <c r="N57" s="8">
        <v>4684305.3</v>
      </c>
      <c r="O57" s="8">
        <v>6869667</v>
      </c>
      <c r="P57" s="8">
        <v>0.64449999999999996</v>
      </c>
      <c r="Q57" s="38">
        <f t="shared" si="7"/>
        <v>776907</v>
      </c>
      <c r="R57" s="38">
        <f t="shared" si="8"/>
        <v>869099</v>
      </c>
      <c r="S57" s="35">
        <f t="shared" si="10"/>
        <v>8.8657498516332581E-4</v>
      </c>
      <c r="T57" s="35">
        <f t="shared" si="9"/>
        <v>8.8657498516332575E-2</v>
      </c>
      <c r="U57" s="8">
        <v>9.01536E-2</v>
      </c>
      <c r="V57" s="8">
        <v>-0.18184400000000001</v>
      </c>
      <c r="W57" s="8">
        <v>0.239373</v>
      </c>
      <c r="X57" s="8">
        <v>3.4514000000000003E-2</v>
      </c>
      <c r="Y57" s="8">
        <v>2.9777499999999998E-2</v>
      </c>
      <c r="Z57" s="8">
        <v>-4.7038200000000002E-2</v>
      </c>
      <c r="AA57" s="8">
        <v>0.168961</v>
      </c>
      <c r="AB57" s="8">
        <v>-0.10401299999999999</v>
      </c>
      <c r="AC57" s="8">
        <v>-0.137766</v>
      </c>
      <c r="AD57" s="8">
        <v>-5.8785E-3</v>
      </c>
      <c r="AE57" s="8">
        <v>-9.9917199999999998E-2</v>
      </c>
      <c r="AF57" s="8">
        <v>-4.6718000000000003E-2</v>
      </c>
      <c r="AG57" s="8">
        <v>-7.9800099999999999E-2</v>
      </c>
      <c r="AH57" s="8">
        <v>-6.2411000000000001E-2</v>
      </c>
      <c r="AI57" s="8">
        <v>-6.4641400000000002E-2</v>
      </c>
      <c r="AJ57" s="8">
        <v>-2.9215499999999998E-2</v>
      </c>
      <c r="AK57" s="8">
        <v>9.2783900000000002E-2</v>
      </c>
      <c r="AL57" s="8">
        <v>6.9036600000000004E-2</v>
      </c>
      <c r="AM57" s="8">
        <v>1.2642E-2</v>
      </c>
      <c r="AN57" s="8">
        <v>-4.2581899999999999E-2</v>
      </c>
      <c r="AO57" s="8">
        <v>0.87588648318042805</v>
      </c>
      <c r="AP57" s="8">
        <v>0.68184504585371097</v>
      </c>
      <c r="AQ57" s="8">
        <v>0.84870000000000001</v>
      </c>
      <c r="AR57" s="8">
        <v>0.99753121175030601</v>
      </c>
      <c r="AS57" s="8">
        <v>0.61483688651272095</v>
      </c>
      <c r="AT57" s="8">
        <v>0.99019999999999997</v>
      </c>
      <c r="AU57" s="8">
        <v>0.739452416</v>
      </c>
      <c r="AV57" s="8">
        <v>0.61387519599999996</v>
      </c>
      <c r="AW57" s="8">
        <v>0.70730000000000004</v>
      </c>
      <c r="AX57" s="8">
        <v>0.67912266584766601</v>
      </c>
      <c r="AY57" s="8">
        <v>0.52906685523099395</v>
      </c>
      <c r="AZ57" s="8">
        <v>0.70730000000000004</v>
      </c>
      <c r="BA57" s="8">
        <v>0.17036432900432899</v>
      </c>
      <c r="BB57" s="8">
        <v>0.24990157894609799</v>
      </c>
      <c r="BC57" s="8">
        <v>0</v>
      </c>
      <c r="BD57" s="8" t="s">
        <v>4</v>
      </c>
      <c r="BE57" s="8" t="s">
        <v>4</v>
      </c>
      <c r="BF57" s="8" t="s">
        <v>4</v>
      </c>
      <c r="BG57" s="8">
        <v>2.3677326605504598</v>
      </c>
      <c r="BH57" s="8">
        <v>1.02189130837369</v>
      </c>
      <c r="BI57" s="8">
        <v>2.4047000000000001</v>
      </c>
      <c r="BJ57" s="8">
        <v>0.73989229357798203</v>
      </c>
      <c r="BK57" s="8">
        <v>0.45927612407059598</v>
      </c>
      <c r="BL57" s="8">
        <v>0.84870000000000001</v>
      </c>
      <c r="BM57" s="8">
        <v>0.99927426470588199</v>
      </c>
      <c r="BN57" s="8">
        <v>0.82172266743845501</v>
      </c>
      <c r="BO57" s="8">
        <v>0.70730000000000004</v>
      </c>
      <c r="BP57" s="8">
        <v>0.218960981595092</v>
      </c>
      <c r="BQ57" s="8">
        <v>0.39383328434951798</v>
      </c>
      <c r="BR57" s="8">
        <v>0</v>
      </c>
      <c r="BS57" s="8">
        <v>0.93151388888888897</v>
      </c>
      <c r="BT57" s="8">
        <v>0.55588062795025805</v>
      </c>
      <c r="BU57" s="8">
        <v>0.84870000000000001</v>
      </c>
      <c r="BV57" s="8">
        <v>2.88631617647059</v>
      </c>
      <c r="BW57" s="8">
        <v>0.90780643535215899</v>
      </c>
      <c r="BX57" s="8">
        <v>2.5461</v>
      </c>
      <c r="BY57">
        <v>1.64503665910809</v>
      </c>
      <c r="BZ57">
        <v>0.75855457425758499</v>
      </c>
      <c r="CA57">
        <v>1.8389</v>
      </c>
      <c r="CB57">
        <v>1.4347637395912201</v>
      </c>
      <c r="CC57">
        <v>0.44136444260017399</v>
      </c>
      <c r="CD57" s="28">
        <v>1.4145000000000001</v>
      </c>
      <c r="CE57" s="22">
        <v>0.90912912072377705</v>
      </c>
      <c r="CF57">
        <v>0.59022787173134905</v>
      </c>
      <c r="CG57" s="28">
        <v>0.99019999999999997</v>
      </c>
    </row>
    <row r="58" spans="1:85" x14ac:dyDescent="0.2">
      <c r="A58" s="2" t="s">
        <v>7</v>
      </c>
      <c r="B58" s="2" t="s">
        <v>181</v>
      </c>
      <c r="C58" s="2" t="s">
        <v>1</v>
      </c>
      <c r="D58" s="4" t="s">
        <v>118</v>
      </c>
      <c r="E58" s="4" t="s">
        <v>227</v>
      </c>
      <c r="F58" s="8">
        <v>34235262</v>
      </c>
      <c r="G58" s="8">
        <f t="shared" si="5"/>
        <v>5135289300</v>
      </c>
      <c r="H58" s="2">
        <v>818000000</v>
      </c>
      <c r="I58" s="2">
        <f t="shared" si="6"/>
        <v>6.2778597799511004</v>
      </c>
      <c r="J58">
        <v>0.61816358577636199</v>
      </c>
      <c r="K58" s="2" t="s">
        <v>253</v>
      </c>
      <c r="L58" s="2" t="s">
        <v>253</v>
      </c>
      <c r="M58" s="8">
        <v>5831671</v>
      </c>
      <c r="N58" s="8">
        <v>4554117.8</v>
      </c>
      <c r="O58" s="8">
        <v>6669483</v>
      </c>
      <c r="P58" s="8">
        <v>0.60394000000000003</v>
      </c>
      <c r="Q58" s="38">
        <f t="shared" si="7"/>
        <v>837812</v>
      </c>
      <c r="R58" s="38">
        <f t="shared" si="8"/>
        <v>1069283</v>
      </c>
      <c r="S58" s="35">
        <f t="shared" si="10"/>
        <v>9.5607731873912369E-4</v>
      </c>
      <c r="T58" s="35">
        <f t="shared" si="9"/>
        <v>9.5607731873912374E-2</v>
      </c>
      <c r="U58" s="8">
        <v>-0.21463499999999999</v>
      </c>
      <c r="V58" s="8">
        <v>-1.8535599999999999E-2</v>
      </c>
      <c r="W58" s="8">
        <v>5.38193E-2</v>
      </c>
      <c r="X58" s="8">
        <v>-9.7895700000000002E-2</v>
      </c>
      <c r="Y58" s="8">
        <v>-3.8139300000000001E-2</v>
      </c>
      <c r="Z58" s="8">
        <v>-0.134855</v>
      </c>
      <c r="AA58" s="8">
        <v>-0.104698</v>
      </c>
      <c r="AB58" s="8">
        <v>8.7816699999999998E-2</v>
      </c>
      <c r="AC58" s="8">
        <v>4.3714700000000002E-2</v>
      </c>
      <c r="AD58" s="8">
        <v>-5.0603299999999997E-2</v>
      </c>
      <c r="AE58" s="8">
        <v>-0.110749</v>
      </c>
      <c r="AF58" s="8">
        <v>1.2071800000000001E-2</v>
      </c>
      <c r="AG58" s="8">
        <v>6.2108499999999997E-2</v>
      </c>
      <c r="AH58" s="8">
        <v>-9.3681799999999996E-2</v>
      </c>
      <c r="AI58" s="8">
        <v>-3.6176899999999998E-2</v>
      </c>
      <c r="AJ58" s="8">
        <v>6.2574900000000003E-2</v>
      </c>
      <c r="AK58" s="8">
        <v>4.1248800000000002E-2</v>
      </c>
      <c r="AL58" s="8">
        <v>-3.5362299999999999E-2</v>
      </c>
      <c r="AM58" s="8">
        <v>2.2230699999999999E-2</v>
      </c>
      <c r="AN58" s="8">
        <v>-1.28454E-2</v>
      </c>
      <c r="AO58" s="8">
        <v>1.0873515596330301</v>
      </c>
      <c r="AP58" s="8">
        <v>0.67711809003152001</v>
      </c>
      <c r="AQ58" s="8">
        <v>1.115</v>
      </c>
      <c r="AR58" s="8">
        <v>1.6555801101591201</v>
      </c>
      <c r="AS58" s="8">
        <v>1.09647163980258</v>
      </c>
      <c r="AT58" s="8">
        <v>1.5929</v>
      </c>
      <c r="AU58" s="8">
        <v>0.94638923500000005</v>
      </c>
      <c r="AV58" s="8">
        <v>0.73959335100000001</v>
      </c>
      <c r="AW58" s="8">
        <v>0.7964</v>
      </c>
      <c r="AX58" s="8">
        <v>0.729139619164619</v>
      </c>
      <c r="AY58" s="8">
        <v>0.70351888793110795</v>
      </c>
      <c r="AZ58" s="8">
        <v>0.47789999999999999</v>
      </c>
      <c r="BA58" s="8">
        <v>0.29365914467697901</v>
      </c>
      <c r="BB58" s="8">
        <v>0.335437061784436</v>
      </c>
      <c r="BC58" s="8">
        <v>0.31859999999999999</v>
      </c>
      <c r="BD58" s="8" t="s">
        <v>4</v>
      </c>
      <c r="BE58" s="8" t="s">
        <v>4</v>
      </c>
      <c r="BF58" s="8" t="s">
        <v>4</v>
      </c>
      <c r="BG58" s="8">
        <v>3.22456697247706</v>
      </c>
      <c r="BH58" s="8">
        <v>1.5312874703744099</v>
      </c>
      <c r="BI58" s="8">
        <v>3.0265</v>
      </c>
      <c r="BJ58" s="8">
        <v>0.59974935779816496</v>
      </c>
      <c r="BK58" s="8">
        <v>0.39663542905069499</v>
      </c>
      <c r="BL58" s="8">
        <v>0.63719999999999999</v>
      </c>
      <c r="BM58" s="8">
        <v>1.12254111519608</v>
      </c>
      <c r="BN58" s="8">
        <v>0.83757105750925598</v>
      </c>
      <c r="BO58" s="8">
        <v>1.115</v>
      </c>
      <c r="BP58" s="8">
        <v>0.43292165644171798</v>
      </c>
      <c r="BQ58" s="8">
        <v>0.38165630631271802</v>
      </c>
      <c r="BR58" s="8">
        <v>0.31859999999999999</v>
      </c>
      <c r="BS58" s="8">
        <v>0.57720820512820503</v>
      </c>
      <c r="BT58" s="8">
        <v>0.438303045607568</v>
      </c>
      <c r="BU58" s="8">
        <v>0.47789999999999999</v>
      </c>
      <c r="BV58" s="8">
        <v>1.0174024464831799</v>
      </c>
      <c r="BW58" s="8">
        <v>0.837053251023548</v>
      </c>
      <c r="BX58" s="8">
        <v>0.7964</v>
      </c>
      <c r="BY58">
        <v>1.04591572184429</v>
      </c>
      <c r="BZ58">
        <v>0.439773317633539</v>
      </c>
      <c r="CA58">
        <v>0.95569999999999999</v>
      </c>
      <c r="CB58">
        <v>1.77594360333081</v>
      </c>
      <c r="CC58">
        <v>0.62974745395593001</v>
      </c>
      <c r="CD58" s="28">
        <v>1.7522</v>
      </c>
      <c r="CE58" s="22">
        <v>0.77978376926339599</v>
      </c>
      <c r="CF58">
        <v>0.70598319047971603</v>
      </c>
      <c r="CG58" s="28">
        <v>0.63719999999999999</v>
      </c>
    </row>
    <row r="59" spans="1:85" x14ac:dyDescent="0.2">
      <c r="A59" s="2" t="s">
        <v>7</v>
      </c>
      <c r="B59" s="2" t="s">
        <v>182</v>
      </c>
      <c r="C59" s="2" t="s">
        <v>1</v>
      </c>
      <c r="D59" s="4" t="s">
        <v>119</v>
      </c>
      <c r="E59" s="4" t="s">
        <v>227</v>
      </c>
      <c r="F59" s="8">
        <v>29033465</v>
      </c>
      <c r="G59" s="8">
        <f t="shared" si="5"/>
        <v>4355019750</v>
      </c>
      <c r="H59" s="2">
        <v>818000000</v>
      </c>
      <c r="I59" s="2">
        <f t="shared" si="6"/>
        <v>5.3239850244498781</v>
      </c>
      <c r="J59">
        <v>0.61165319702244603</v>
      </c>
      <c r="K59" s="2" t="s">
        <v>253</v>
      </c>
      <c r="L59" s="2" t="s">
        <v>253</v>
      </c>
      <c r="M59" s="8">
        <v>5694799</v>
      </c>
      <c r="N59" s="8">
        <v>4421987.8</v>
      </c>
      <c r="O59" s="8">
        <v>6462938</v>
      </c>
      <c r="P59" s="8">
        <v>0.62363999999999997</v>
      </c>
      <c r="Q59" s="38">
        <f t="shared" si="7"/>
        <v>768139</v>
      </c>
      <c r="R59" s="38">
        <f t="shared" si="8"/>
        <v>1275828</v>
      </c>
      <c r="S59" s="35">
        <f t="shared" si="10"/>
        <v>8.7656929661899293E-4</v>
      </c>
      <c r="T59" s="35">
        <f t="shared" si="9"/>
        <v>8.7656929661899294E-2</v>
      </c>
      <c r="U59" s="8">
        <v>-0.216782</v>
      </c>
      <c r="V59" s="8">
        <v>-1.8726199999999998E-2</v>
      </c>
      <c r="W59" s="8">
        <v>6.1495899999999999E-2</v>
      </c>
      <c r="X59" s="8">
        <v>-0.10333000000000001</v>
      </c>
      <c r="Y59" s="8">
        <v>-6.4694100000000004E-2</v>
      </c>
      <c r="Z59" s="8">
        <v>-0.18246299999999999</v>
      </c>
      <c r="AA59" s="8">
        <v>-0.109293</v>
      </c>
      <c r="AB59" s="8">
        <v>9.9122199999999994E-2</v>
      </c>
      <c r="AC59" s="8">
        <v>2.16147E-3</v>
      </c>
      <c r="AD59" s="8">
        <v>-2.6481999999999999E-2</v>
      </c>
      <c r="AE59" s="8">
        <v>-9.8580100000000004E-2</v>
      </c>
      <c r="AF59" s="8">
        <v>2.2961100000000002E-2</v>
      </c>
      <c r="AG59" s="8">
        <v>3.1967000000000002E-2</v>
      </c>
      <c r="AH59" s="8">
        <v>-0.104728</v>
      </c>
      <c r="AI59" s="8">
        <v>3.81592E-3</v>
      </c>
      <c r="AJ59" s="8">
        <v>6.0002E-2</v>
      </c>
      <c r="AK59" s="8">
        <v>4.6249899999999997E-2</v>
      </c>
      <c r="AL59" s="8">
        <v>-7.5585399999999997E-2</v>
      </c>
      <c r="AM59" s="8">
        <v>5.1597799999999999E-2</v>
      </c>
      <c r="AN59" s="8">
        <v>9.0961199999999992E-3</v>
      </c>
      <c r="AO59" s="8">
        <v>3.5657694801223201</v>
      </c>
      <c r="AP59" s="8">
        <v>1.78574063091077</v>
      </c>
      <c r="AQ59" s="8">
        <v>3.7566000000000002</v>
      </c>
      <c r="AR59" s="8">
        <v>4.0772961444308402</v>
      </c>
      <c r="AS59" s="8">
        <v>2.1476976298954402</v>
      </c>
      <c r="AT59" s="8">
        <v>4.8836000000000004</v>
      </c>
      <c r="AU59" s="8">
        <v>2.6134117429999999</v>
      </c>
      <c r="AV59" s="8">
        <v>1.804458025</v>
      </c>
      <c r="AW59" s="8">
        <v>2.8174000000000001</v>
      </c>
      <c r="AX59" s="8">
        <v>1.6133974815724801</v>
      </c>
      <c r="AY59" s="8">
        <v>1.44250792909671</v>
      </c>
      <c r="AZ59" s="8">
        <v>1.3148</v>
      </c>
      <c r="BA59" s="8">
        <v>0.942889341421144</v>
      </c>
      <c r="BB59" s="8">
        <v>1.1667095645725001</v>
      </c>
      <c r="BC59" s="8">
        <v>0.37569999999999998</v>
      </c>
      <c r="BD59" s="8" t="s">
        <v>4</v>
      </c>
      <c r="BE59" s="8" t="s">
        <v>4</v>
      </c>
      <c r="BF59" s="8" t="s">
        <v>4</v>
      </c>
      <c r="BG59" s="8">
        <v>2.8499534556574901</v>
      </c>
      <c r="BH59" s="8">
        <v>1.0196537114339901</v>
      </c>
      <c r="BI59" s="8">
        <v>2.8174000000000001</v>
      </c>
      <c r="BJ59" s="8">
        <v>0.68360636474908199</v>
      </c>
      <c r="BK59" s="8">
        <v>0.495937892469061</v>
      </c>
      <c r="BL59" s="8">
        <v>0.75129999999999997</v>
      </c>
      <c r="BM59" s="8">
        <v>1.02281819852941</v>
      </c>
      <c r="BN59" s="8">
        <v>0.84034628942436396</v>
      </c>
      <c r="BO59" s="8">
        <v>0.75129999999999997</v>
      </c>
      <c r="BP59" s="8">
        <v>0.51520325153374202</v>
      </c>
      <c r="BQ59" s="8">
        <v>0.351566499583921</v>
      </c>
      <c r="BR59" s="8">
        <v>0.5635</v>
      </c>
      <c r="BS59" s="8">
        <v>0.85802654249126897</v>
      </c>
      <c r="BT59" s="8">
        <v>0.52584550623499904</v>
      </c>
      <c r="BU59" s="8">
        <v>0.75129999999999997</v>
      </c>
      <c r="BV59" s="8">
        <v>1.2604706422018299</v>
      </c>
      <c r="BW59" s="8">
        <v>0.64321878624879203</v>
      </c>
      <c r="BX59" s="8">
        <v>1.3148</v>
      </c>
      <c r="BY59">
        <v>1.25177196969697</v>
      </c>
      <c r="BZ59">
        <v>0.62053871601736599</v>
      </c>
      <c r="CA59">
        <v>1.3148</v>
      </c>
      <c r="CB59">
        <v>2.38806920152091</v>
      </c>
      <c r="CC59">
        <v>1.2993896847025199</v>
      </c>
      <c r="CD59" s="28">
        <v>2.6295999999999999</v>
      </c>
      <c r="CE59" s="22">
        <v>0.53127048925339404</v>
      </c>
      <c r="CF59">
        <v>0.44449041705570003</v>
      </c>
      <c r="CG59" s="28">
        <v>0.5635</v>
      </c>
    </row>
    <row r="60" spans="1:85" x14ac:dyDescent="0.2">
      <c r="A60" s="2" t="s">
        <v>7</v>
      </c>
      <c r="B60" s="2" t="s">
        <v>183</v>
      </c>
      <c r="C60" s="2" t="s">
        <v>1</v>
      </c>
      <c r="D60" s="4" t="s">
        <v>120</v>
      </c>
      <c r="E60" s="4" t="s">
        <v>227</v>
      </c>
      <c r="F60" s="8">
        <v>21483701</v>
      </c>
      <c r="G60" s="8">
        <f t="shared" si="5"/>
        <v>3222555150</v>
      </c>
      <c r="H60" s="2">
        <v>818000000</v>
      </c>
      <c r="I60" s="2">
        <f t="shared" si="6"/>
        <v>3.9395539731051343</v>
      </c>
      <c r="J60">
        <v>0.61452575347723004</v>
      </c>
      <c r="K60" s="2" t="s">
        <v>253</v>
      </c>
      <c r="L60" s="2" t="s">
        <v>253</v>
      </c>
      <c r="M60" s="8">
        <v>5441434</v>
      </c>
      <c r="N60" s="8">
        <v>4092424.4</v>
      </c>
      <c r="O60" s="8">
        <v>5965714</v>
      </c>
      <c r="P60" s="8">
        <v>0.72013000000000005</v>
      </c>
      <c r="Q60" s="38">
        <f t="shared" si="7"/>
        <v>524280</v>
      </c>
      <c r="R60" s="38">
        <f t="shared" si="8"/>
        <v>1773052</v>
      </c>
      <c r="S60" s="35">
        <f t="shared" si="10"/>
        <v>5.982872251394677E-4</v>
      </c>
      <c r="T60" s="35">
        <f t="shared" si="9"/>
        <v>5.9828722513946768E-2</v>
      </c>
      <c r="U60" s="8">
        <v>-0.21742500000000001</v>
      </c>
      <c r="V60" s="8">
        <v>-1.2519499999999999E-2</v>
      </c>
      <c r="W60" s="8">
        <v>4.6989900000000001E-2</v>
      </c>
      <c r="X60" s="8">
        <v>-0.116354</v>
      </c>
      <c r="Y60" s="8">
        <v>-8.9160900000000001E-2</v>
      </c>
      <c r="Z60" s="8">
        <v>-0.22340499999999999</v>
      </c>
      <c r="AA60" s="8">
        <v>-8.7081599999999995E-2</v>
      </c>
      <c r="AB60" s="8">
        <v>8.2854399999999995E-2</v>
      </c>
      <c r="AC60" s="8">
        <v>5.8500999999999996E-3</v>
      </c>
      <c r="AD60" s="8">
        <v>-3.1975900000000002E-2</v>
      </c>
      <c r="AE60" s="8">
        <v>-4.4284400000000002E-2</v>
      </c>
      <c r="AF60" s="8">
        <v>-3.9987599999999996E-3</v>
      </c>
      <c r="AG60" s="8">
        <v>2.8201299999999999E-2</v>
      </c>
      <c r="AH60" s="8">
        <v>-9.7392999999999993E-2</v>
      </c>
      <c r="AI60" s="8">
        <v>-1.3571400000000001E-2</v>
      </c>
      <c r="AJ60" s="8">
        <v>1.09844E-2</v>
      </c>
      <c r="AK60" s="8">
        <v>7.4056999999999998E-2</v>
      </c>
      <c r="AL60" s="8">
        <v>-3.0594400000000001E-2</v>
      </c>
      <c r="AM60" s="8">
        <v>2.8292100000000001E-2</v>
      </c>
      <c r="AN60" s="8">
        <v>4.3353799999999998E-3</v>
      </c>
      <c r="AO60" s="8">
        <v>1.2299033639143699</v>
      </c>
      <c r="AP60" s="8">
        <v>0.70208101926203403</v>
      </c>
      <c r="AQ60" s="8">
        <v>1.2692000000000001</v>
      </c>
      <c r="AR60" s="8">
        <v>1.68302080783354</v>
      </c>
      <c r="AS60" s="8">
        <v>1.31699375644253</v>
      </c>
      <c r="AT60" s="8">
        <v>1.7768999999999999</v>
      </c>
      <c r="AU60" s="8">
        <v>0.74519626699999997</v>
      </c>
      <c r="AV60" s="8">
        <v>0.65641885600000005</v>
      </c>
      <c r="AW60" s="8">
        <v>0.76149999999999995</v>
      </c>
      <c r="AX60" s="8">
        <v>1.0265671990172001</v>
      </c>
      <c r="AY60" s="8">
        <v>0.89057096306994199</v>
      </c>
      <c r="AZ60" s="8">
        <v>0.76149999999999995</v>
      </c>
      <c r="BA60" s="8">
        <v>0.32090298786181098</v>
      </c>
      <c r="BB60" s="8">
        <v>0.41529884887742602</v>
      </c>
      <c r="BC60" s="8">
        <v>0</v>
      </c>
      <c r="BD60" s="8" t="s">
        <v>4</v>
      </c>
      <c r="BE60" s="8" t="s">
        <v>4</v>
      </c>
      <c r="BF60" s="8" t="s">
        <v>4</v>
      </c>
      <c r="BG60" s="8">
        <v>3.44781773700306</v>
      </c>
      <c r="BH60" s="8">
        <v>0.98585030360459602</v>
      </c>
      <c r="BI60" s="8">
        <v>3.5537000000000001</v>
      </c>
      <c r="BJ60" s="8">
        <v>1.2160755963302801</v>
      </c>
      <c r="BK60" s="8">
        <v>0.78196311019224296</v>
      </c>
      <c r="BL60" s="8">
        <v>1.2692000000000001</v>
      </c>
      <c r="BM60" s="8">
        <v>1.09279571078431</v>
      </c>
      <c r="BN60" s="8">
        <v>0.75920485026495599</v>
      </c>
      <c r="BO60" s="8">
        <v>1.0153000000000001</v>
      </c>
      <c r="BP60" s="8">
        <v>0.52666411042944805</v>
      </c>
      <c r="BQ60" s="8">
        <v>0.49969868147876301</v>
      </c>
      <c r="BR60" s="8">
        <v>0.50770000000000004</v>
      </c>
      <c r="BS60" s="8">
        <v>0.65364015572858702</v>
      </c>
      <c r="BT60" s="8">
        <v>0.28267704096401602</v>
      </c>
      <c r="BU60" s="8">
        <v>0.76149999999999995</v>
      </c>
      <c r="BV60" s="8">
        <v>1.44725437308869</v>
      </c>
      <c r="BW60" s="8">
        <v>0.591429994479302</v>
      </c>
      <c r="BX60" s="8">
        <v>1.5229999999999999</v>
      </c>
      <c r="BY60">
        <v>1.35244787878788</v>
      </c>
      <c r="BZ60">
        <v>0.80510499122453805</v>
      </c>
      <c r="CA60">
        <v>1.2692000000000001</v>
      </c>
      <c r="CB60">
        <v>2.6535877380045698</v>
      </c>
      <c r="CC60">
        <v>1.1682146341697</v>
      </c>
      <c r="CD60" s="28">
        <v>2.2845</v>
      </c>
      <c r="CE60" s="22">
        <v>0.62176601131541698</v>
      </c>
      <c r="CF60">
        <v>0.46342480941019298</v>
      </c>
      <c r="CG60" s="28">
        <v>0.50770000000000004</v>
      </c>
    </row>
    <row r="61" spans="1:85" x14ac:dyDescent="0.2">
      <c r="A61" s="2" t="s">
        <v>48</v>
      </c>
      <c r="B61" s="2" t="s">
        <v>184</v>
      </c>
      <c r="C61" s="2" t="s">
        <v>2</v>
      </c>
      <c r="D61" s="4" t="s">
        <v>121</v>
      </c>
      <c r="E61" s="4" t="s">
        <v>122</v>
      </c>
      <c r="F61" s="8">
        <v>39865110</v>
      </c>
      <c r="G61" s="8">
        <f t="shared" si="5"/>
        <v>5979766500</v>
      </c>
      <c r="H61" s="2">
        <v>818000000</v>
      </c>
      <c r="I61" s="2">
        <f t="shared" si="6"/>
        <v>7.3102279951100249</v>
      </c>
      <c r="J61">
        <v>0.59667407237382497</v>
      </c>
      <c r="K61" s="2" t="s">
        <v>253</v>
      </c>
      <c r="L61" s="2" t="s">
        <v>253</v>
      </c>
      <c r="M61" s="8">
        <v>5669726</v>
      </c>
      <c r="N61" s="8">
        <v>4644546.7</v>
      </c>
      <c r="O61" s="8">
        <v>6804130</v>
      </c>
      <c r="P61" s="8">
        <v>0.47471000000000002</v>
      </c>
      <c r="Q61" s="38">
        <f t="shared" si="7"/>
        <v>1134404</v>
      </c>
      <c r="R61" s="38">
        <f t="shared" si="8"/>
        <v>934636</v>
      </c>
      <c r="S61" s="35">
        <f t="shared" si="10"/>
        <v>1.2945361664513481E-3</v>
      </c>
      <c r="T61" s="35">
        <f t="shared" si="9"/>
        <v>0.12945361664513483</v>
      </c>
      <c r="U61" s="8">
        <v>0.112709</v>
      </c>
      <c r="V61" s="8">
        <v>2.9981799999999999E-2</v>
      </c>
      <c r="W61" s="8">
        <v>1.66748E-2</v>
      </c>
      <c r="X61" s="8">
        <v>2.5014000000000002E-2</v>
      </c>
      <c r="Y61" s="8">
        <v>-0.16237199999999999</v>
      </c>
      <c r="Z61" s="8">
        <v>4.4383899999999997E-2</v>
      </c>
      <c r="AA61" s="8">
        <v>-4.6120399999999999E-2</v>
      </c>
      <c r="AB61" s="8">
        <v>4.8308999999999998E-2</v>
      </c>
      <c r="AC61" s="8">
        <v>0.10953599999999999</v>
      </c>
      <c r="AD61" s="8">
        <v>9.1089699999999996E-2</v>
      </c>
      <c r="AE61" s="8">
        <v>9.5505999999999994E-2</v>
      </c>
      <c r="AF61" s="8">
        <v>5.5503700000000003E-2</v>
      </c>
      <c r="AG61" s="8">
        <v>-8.7313399999999999E-2</v>
      </c>
      <c r="AH61" s="8">
        <v>-0.13519100000000001</v>
      </c>
      <c r="AI61" s="8">
        <v>4.1963100000000003E-2</v>
      </c>
      <c r="AJ61" s="8">
        <v>0.15009400000000001</v>
      </c>
      <c r="AK61" s="8">
        <v>-0.163688</v>
      </c>
      <c r="AL61" s="8">
        <v>2.13069E-2</v>
      </c>
      <c r="AM61" s="8">
        <v>-1.46052E-2</v>
      </c>
      <c r="AN61" s="8">
        <v>-2.6361800000000001E-3</v>
      </c>
      <c r="AO61" s="8">
        <v>1.5793803058103999</v>
      </c>
      <c r="AP61" s="8">
        <v>0.82649424027514196</v>
      </c>
      <c r="AQ61" s="8">
        <v>1.3678999999999999</v>
      </c>
      <c r="AR61" s="8">
        <v>1.3780714198286399</v>
      </c>
      <c r="AS61" s="8">
        <v>0.77979374662283596</v>
      </c>
      <c r="AT61" s="8">
        <v>1.3678999999999999</v>
      </c>
      <c r="AU61" s="8">
        <v>1.4039170030000001</v>
      </c>
      <c r="AV61" s="8">
        <v>0.89651099199999995</v>
      </c>
      <c r="AW61" s="8">
        <v>1.5046999999999999</v>
      </c>
      <c r="AX61" s="8">
        <v>0.94092837837837795</v>
      </c>
      <c r="AY61" s="8">
        <v>0.64502391283646698</v>
      </c>
      <c r="AZ61" s="8">
        <v>0.95760000000000001</v>
      </c>
      <c r="BA61" s="8">
        <v>0.36969134948096899</v>
      </c>
      <c r="BB61" s="8">
        <v>0.31979081208221599</v>
      </c>
      <c r="BC61" s="8">
        <v>0.27360000000000001</v>
      </c>
      <c r="BD61" s="8" t="s">
        <v>4</v>
      </c>
      <c r="BE61" s="8" t="s">
        <v>4</v>
      </c>
      <c r="BF61" s="8" t="s">
        <v>4</v>
      </c>
      <c r="BG61" s="8">
        <v>2.3116964525993899</v>
      </c>
      <c r="BH61" s="8">
        <v>1.16433443208668</v>
      </c>
      <c r="BI61" s="8">
        <v>2.0518999999999998</v>
      </c>
      <c r="BJ61" s="8">
        <v>0.93347987767584095</v>
      </c>
      <c r="BK61" s="8">
        <v>0.52192133589428402</v>
      </c>
      <c r="BL61" s="8">
        <v>0.95760000000000001</v>
      </c>
      <c r="BM61" s="8">
        <v>1.0284824754902</v>
      </c>
      <c r="BN61" s="8">
        <v>0.66948931416215596</v>
      </c>
      <c r="BO61" s="8">
        <v>1.0944</v>
      </c>
      <c r="BP61" s="8">
        <v>0.34577184049079801</v>
      </c>
      <c r="BQ61" s="8">
        <v>0.490878364043217</v>
      </c>
      <c r="BR61" s="8">
        <v>0.27360000000000001</v>
      </c>
      <c r="BS61" s="8">
        <v>0.87513421368547395</v>
      </c>
      <c r="BT61" s="8">
        <v>0.61767267162529405</v>
      </c>
      <c r="BU61" s="8">
        <v>0.82079999999999997</v>
      </c>
      <c r="BV61" s="8">
        <v>2.32315302752294</v>
      </c>
      <c r="BW61" s="8">
        <v>0.71800493224274997</v>
      </c>
      <c r="BX61" s="8">
        <v>2.1886999999999999</v>
      </c>
      <c r="BY61">
        <v>0.943340015302219</v>
      </c>
      <c r="BZ61">
        <v>0.63838746648399902</v>
      </c>
      <c r="CA61">
        <v>0.82079999999999997</v>
      </c>
      <c r="CB61">
        <v>0.82379893536121696</v>
      </c>
      <c r="CC61">
        <v>0.48652662793977902</v>
      </c>
      <c r="CD61" s="28">
        <v>0.68400000000000005</v>
      </c>
      <c r="CE61" s="22">
        <v>0.76111715783508105</v>
      </c>
      <c r="CF61">
        <v>0.33609886873760503</v>
      </c>
      <c r="CG61" s="28">
        <v>0.82079999999999997</v>
      </c>
    </row>
    <row r="62" spans="1:85" x14ac:dyDescent="0.2">
      <c r="A62" s="2" t="s">
        <v>38</v>
      </c>
      <c r="B62" s="2" t="s">
        <v>185</v>
      </c>
      <c r="C62" s="2" t="s">
        <v>2</v>
      </c>
      <c r="D62" s="4" t="s">
        <v>122</v>
      </c>
      <c r="E62" s="4" t="s">
        <v>122</v>
      </c>
      <c r="F62" s="8">
        <v>38633315</v>
      </c>
      <c r="G62" s="8">
        <f t="shared" si="5"/>
        <v>5794997250</v>
      </c>
      <c r="H62" s="2">
        <v>818000000</v>
      </c>
      <c r="I62" s="2">
        <f t="shared" si="6"/>
        <v>7.0843487163814185</v>
      </c>
      <c r="J62">
        <v>0.65913899695341305</v>
      </c>
      <c r="K62" s="2" t="s">
        <v>253</v>
      </c>
      <c r="L62" s="2" t="s">
        <v>253</v>
      </c>
      <c r="M62" s="8">
        <v>5531049</v>
      </c>
      <c r="N62" s="8">
        <v>4179630.6</v>
      </c>
      <c r="O62" s="8">
        <v>6103131</v>
      </c>
      <c r="P62" s="8">
        <v>0.70257999999999998</v>
      </c>
      <c r="Q62" s="38">
        <f t="shared" si="7"/>
        <v>572082</v>
      </c>
      <c r="R62" s="38">
        <f t="shared" si="8"/>
        <v>1635635</v>
      </c>
      <c r="S62" s="35">
        <f t="shared" si="10"/>
        <v>6.5283694272571331E-4</v>
      </c>
      <c r="T62" s="35">
        <f t="shared" si="9"/>
        <v>6.528369427257133E-2</v>
      </c>
      <c r="U62" s="8">
        <v>0.12091499999999999</v>
      </c>
      <c r="V62" s="8">
        <v>0.101175</v>
      </c>
      <c r="W62" s="8">
        <v>1.0287599999999999E-2</v>
      </c>
      <c r="X62" s="8">
        <v>4.0506899999999998E-2</v>
      </c>
      <c r="Y62" s="8">
        <v>-0.20972199999999999</v>
      </c>
      <c r="Z62" s="8">
        <v>-0.1109</v>
      </c>
      <c r="AA62" s="8">
        <v>7.1337600000000001E-2</v>
      </c>
      <c r="AB62" s="8">
        <v>-9.2221700000000004E-2</v>
      </c>
      <c r="AC62" s="8">
        <v>0.18401300000000001</v>
      </c>
      <c r="AD62" s="8">
        <v>-0.19872999999999999</v>
      </c>
      <c r="AE62" s="8">
        <v>0.19550999999999999</v>
      </c>
      <c r="AF62" s="8">
        <v>-1.17476E-2</v>
      </c>
      <c r="AG62" s="8">
        <v>0.20132900000000001</v>
      </c>
      <c r="AH62" s="8">
        <v>3.0566699999999999E-2</v>
      </c>
      <c r="AI62" s="8">
        <v>8.1951599999999999E-3</v>
      </c>
      <c r="AJ62" s="8">
        <v>-0.13302600000000001</v>
      </c>
      <c r="AK62" s="8">
        <v>2.2512399999999998E-2</v>
      </c>
      <c r="AL62" s="8">
        <v>-3.1615299999999999E-2</v>
      </c>
      <c r="AM62" s="8">
        <v>-2.3347099999999999E-2</v>
      </c>
      <c r="AN62" s="8">
        <v>0.141957</v>
      </c>
      <c r="AO62" s="8">
        <v>1.1021419571865401</v>
      </c>
      <c r="AP62" s="8">
        <v>0.59887021031401499</v>
      </c>
      <c r="AQ62" s="8">
        <v>1.1292</v>
      </c>
      <c r="AR62" s="8">
        <v>1.0590135862913099</v>
      </c>
      <c r="AS62" s="8">
        <v>0.65351270950222995</v>
      </c>
      <c r="AT62" s="8">
        <v>0.98809999999999998</v>
      </c>
      <c r="AU62" s="8">
        <v>0.81404470900000003</v>
      </c>
      <c r="AV62" s="8">
        <v>0.58621644299999998</v>
      </c>
      <c r="AW62" s="8">
        <v>0.70579999999999998</v>
      </c>
      <c r="AX62" s="8">
        <v>0.62921154791154799</v>
      </c>
      <c r="AY62" s="8">
        <v>0.45830807317150002</v>
      </c>
      <c r="AZ62" s="8">
        <v>0.56459999999999999</v>
      </c>
      <c r="BA62" s="8">
        <v>0.37999679930795799</v>
      </c>
      <c r="BB62" s="8">
        <v>0.34631010498144199</v>
      </c>
      <c r="BC62" s="8">
        <v>0.2823</v>
      </c>
      <c r="BD62" s="8">
        <v>4.7721712158808903E-2</v>
      </c>
      <c r="BE62" s="8">
        <v>0.17273906792222299</v>
      </c>
      <c r="BF62" s="8">
        <v>0</v>
      </c>
      <c r="BG62" s="8">
        <v>2.4336679510703401</v>
      </c>
      <c r="BH62" s="8">
        <v>1.6044786478237401</v>
      </c>
      <c r="BI62" s="8">
        <v>1.9762</v>
      </c>
      <c r="BJ62" s="8">
        <v>0.87076593272171299</v>
      </c>
      <c r="BK62" s="8">
        <v>0.62498526522285902</v>
      </c>
      <c r="BL62" s="8">
        <v>0.84689999999999999</v>
      </c>
      <c r="BM62" s="8">
        <v>1.02433149509804</v>
      </c>
      <c r="BN62" s="8">
        <v>0.78941310465330905</v>
      </c>
      <c r="BO62" s="8">
        <v>0.84689999999999999</v>
      </c>
      <c r="BP62" s="8">
        <v>0.43239582822085898</v>
      </c>
      <c r="BQ62" s="8">
        <v>0.44787932593791102</v>
      </c>
      <c r="BR62" s="8">
        <v>0.2823</v>
      </c>
      <c r="BS62" s="8">
        <v>0.71933577142857097</v>
      </c>
      <c r="BT62" s="8">
        <v>0.44246719519294903</v>
      </c>
      <c r="BU62" s="8">
        <v>0.70579999999999998</v>
      </c>
      <c r="BV62" s="8">
        <v>2.1467809174311898</v>
      </c>
      <c r="BW62" s="8">
        <v>0.74234227673562003</v>
      </c>
      <c r="BX62" s="8">
        <v>2.1173000000000002</v>
      </c>
      <c r="BY62">
        <v>1.07472275132275</v>
      </c>
      <c r="BZ62">
        <v>0.53363011222721701</v>
      </c>
      <c r="CA62">
        <v>0.98809999999999998</v>
      </c>
      <c r="CB62">
        <v>1.02982479150872</v>
      </c>
      <c r="CC62">
        <v>0.54420392639597304</v>
      </c>
      <c r="CD62" s="28">
        <v>1.1292</v>
      </c>
      <c r="CE62" s="22">
        <v>0.46002889014402698</v>
      </c>
      <c r="CF62">
        <v>0.386831070495328</v>
      </c>
      <c r="CG62" s="28">
        <v>0.42349999999999999</v>
      </c>
    </row>
    <row r="63" spans="1:85" x14ac:dyDescent="0.2">
      <c r="A63" s="2" t="s">
        <v>49</v>
      </c>
      <c r="B63" s="2" t="s">
        <v>186</v>
      </c>
      <c r="C63" s="4" t="s">
        <v>2</v>
      </c>
      <c r="D63" s="4" t="s">
        <v>122</v>
      </c>
      <c r="E63" s="4" t="s">
        <v>122</v>
      </c>
      <c r="F63" s="8">
        <v>30433426</v>
      </c>
      <c r="G63" s="8">
        <f t="shared" si="5"/>
        <v>4565013900</v>
      </c>
      <c r="H63" s="2">
        <v>818000000</v>
      </c>
      <c r="I63" s="2">
        <f t="shared" si="6"/>
        <v>5.5807015892420537</v>
      </c>
      <c r="J63">
        <v>0.63226475097144497</v>
      </c>
      <c r="K63" s="2" t="s">
        <v>253</v>
      </c>
      <c r="L63" s="2" t="s">
        <v>253</v>
      </c>
      <c r="M63" s="8">
        <v>5752178</v>
      </c>
      <c r="N63" s="8">
        <v>4484785.5999999996</v>
      </c>
      <c r="O63" s="8">
        <v>6569300</v>
      </c>
      <c r="P63" s="8">
        <v>0.60799999999999998</v>
      </c>
      <c r="Q63" s="38">
        <f t="shared" si="7"/>
        <v>817122</v>
      </c>
      <c r="R63" s="38">
        <f t="shared" si="8"/>
        <v>1169466</v>
      </c>
      <c r="S63" s="35">
        <f t="shared" si="10"/>
        <v>9.3246672385063737E-4</v>
      </c>
      <c r="T63" s="35">
        <f t="shared" si="9"/>
        <v>9.3246672385063734E-2</v>
      </c>
      <c r="U63" s="8">
        <v>1.8890000000000001E-2</v>
      </c>
      <c r="V63" s="8">
        <v>1.4615899999999999E-2</v>
      </c>
      <c r="W63" s="8">
        <v>-3.7070699999999998E-2</v>
      </c>
      <c r="X63" s="8">
        <v>0.299568</v>
      </c>
      <c r="Y63" s="8">
        <v>-0.12689600000000001</v>
      </c>
      <c r="Z63" s="8">
        <v>-9.6314399999999994E-2</v>
      </c>
      <c r="AA63" s="8">
        <v>0.276814</v>
      </c>
      <c r="AB63" s="8">
        <v>0.26648899999999998</v>
      </c>
      <c r="AC63" s="8">
        <v>5.3182399999999998E-2</v>
      </c>
      <c r="AD63" s="8">
        <v>-3.4227500000000001E-2</v>
      </c>
      <c r="AE63" s="8">
        <v>7.5342400000000004E-2</v>
      </c>
      <c r="AF63" s="8">
        <v>-2.32079E-2</v>
      </c>
      <c r="AG63" s="8">
        <v>-0.101942</v>
      </c>
      <c r="AH63" s="8">
        <v>-0.20161299999999999</v>
      </c>
      <c r="AI63" s="8">
        <v>-2.3792100000000001E-3</v>
      </c>
      <c r="AJ63" s="8">
        <v>3.8668399999999999E-2</v>
      </c>
      <c r="AK63" s="8">
        <v>-0.11315699999999999</v>
      </c>
      <c r="AL63" s="8">
        <v>1.4144800000000001E-2</v>
      </c>
      <c r="AM63" s="8">
        <v>-0.15566099999999999</v>
      </c>
      <c r="AN63" s="8">
        <v>8.3054500000000003E-2</v>
      </c>
      <c r="AO63" s="8">
        <v>0.88915559633027497</v>
      </c>
      <c r="AP63" s="8">
        <v>0.55772064182565195</v>
      </c>
      <c r="AQ63" s="8">
        <v>0.71679999999999999</v>
      </c>
      <c r="AR63" s="8">
        <v>0.46300067319461402</v>
      </c>
      <c r="AS63" s="8">
        <v>0.46533241193826302</v>
      </c>
      <c r="AT63" s="8">
        <v>0.3584</v>
      </c>
      <c r="AU63" s="8">
        <v>0.53275883800000001</v>
      </c>
      <c r="AV63" s="8">
        <v>0.60334105599999999</v>
      </c>
      <c r="AW63" s="8">
        <v>0.3584</v>
      </c>
      <c r="AX63" s="8">
        <v>0.22336084818684701</v>
      </c>
      <c r="AY63" s="8">
        <v>0.28531169323685501</v>
      </c>
      <c r="AZ63" s="8">
        <v>0</v>
      </c>
      <c r="BA63" s="8">
        <v>6.1638268792710699E-2</v>
      </c>
      <c r="BB63" s="8">
        <v>0.11290276335336601</v>
      </c>
      <c r="BC63" s="8">
        <v>0</v>
      </c>
      <c r="BD63" s="8" t="s">
        <v>4</v>
      </c>
      <c r="BE63" s="8" t="s">
        <v>4</v>
      </c>
      <c r="BF63" s="8" t="s">
        <v>4</v>
      </c>
      <c r="BG63" s="8">
        <v>2.69648880733945</v>
      </c>
      <c r="BH63" s="8">
        <v>1.4010838226769999</v>
      </c>
      <c r="BI63" s="8">
        <v>2.1503000000000001</v>
      </c>
      <c r="BJ63" s="8">
        <v>1.0289612607099099</v>
      </c>
      <c r="BK63" s="8">
        <v>0.62524938017428699</v>
      </c>
      <c r="BL63" s="8">
        <v>1.0750999999999999</v>
      </c>
      <c r="BM63" s="8">
        <v>0.81667579656862699</v>
      </c>
      <c r="BN63" s="8">
        <v>0.572005885079232</v>
      </c>
      <c r="BO63" s="8">
        <v>0.71679999999999999</v>
      </c>
      <c r="BP63" s="8">
        <v>0.28010993865030698</v>
      </c>
      <c r="BQ63" s="8">
        <v>0.397414089815538</v>
      </c>
      <c r="BR63" s="8">
        <v>0</v>
      </c>
      <c r="BS63" s="8">
        <v>0.63280020964360595</v>
      </c>
      <c r="BT63" s="8">
        <v>0.40144129815658403</v>
      </c>
      <c r="BU63" s="8">
        <v>0.53759999999999997</v>
      </c>
      <c r="BV63" s="8">
        <v>3.8002289908256901</v>
      </c>
      <c r="BW63" s="8">
        <v>0.91466519271528701</v>
      </c>
      <c r="BX63" s="8">
        <v>3.7629999999999999</v>
      </c>
      <c r="BY63">
        <v>1.3722897203325799</v>
      </c>
      <c r="BZ63">
        <v>0.99346837709033997</v>
      </c>
      <c r="CA63">
        <v>1.2543</v>
      </c>
      <c r="CB63">
        <v>1.4761049205147601</v>
      </c>
      <c r="CC63">
        <v>0.67194447698452897</v>
      </c>
      <c r="CD63" s="28">
        <v>1.6127</v>
      </c>
      <c r="CE63" s="22">
        <v>0.62807278131634803</v>
      </c>
      <c r="CF63">
        <v>0.50917724146055698</v>
      </c>
      <c r="CG63" s="28">
        <v>0.53759999999999997</v>
      </c>
    </row>
    <row r="64" spans="1:85" x14ac:dyDescent="0.2">
      <c r="A64" s="2" t="s">
        <v>50</v>
      </c>
      <c r="B64" s="2" t="s">
        <v>187</v>
      </c>
      <c r="C64" s="2" t="s">
        <v>1</v>
      </c>
      <c r="D64" s="4" t="s">
        <v>123</v>
      </c>
      <c r="E64" s="4" t="s">
        <v>228</v>
      </c>
      <c r="F64" s="8">
        <v>84589803</v>
      </c>
      <c r="G64" s="8">
        <f>F64*100</f>
        <v>8458980300</v>
      </c>
      <c r="H64" s="2">
        <v>818000000</v>
      </c>
      <c r="I64" s="2">
        <f t="shared" si="6"/>
        <v>10.341051711491442</v>
      </c>
      <c r="J64">
        <v>0.63268677987766597</v>
      </c>
      <c r="K64" s="2" t="s">
        <v>254</v>
      </c>
      <c r="L64" s="2" t="s">
        <v>254</v>
      </c>
      <c r="M64" s="8">
        <v>5749212</v>
      </c>
      <c r="N64" s="8">
        <v>4781071.3</v>
      </c>
      <c r="O64" s="8">
        <v>7017349</v>
      </c>
      <c r="P64" s="8">
        <v>0.43292999999999998</v>
      </c>
      <c r="Q64" s="38">
        <f t="shared" si="7"/>
        <v>1268137</v>
      </c>
      <c r="R64" s="38">
        <f t="shared" si="8"/>
        <v>721417</v>
      </c>
      <c r="S64" s="35">
        <f t="shared" si="10"/>
        <v>1.4471468811068308E-3</v>
      </c>
      <c r="T64" s="35">
        <f t="shared" si="9"/>
        <v>0.14471468811068308</v>
      </c>
      <c r="U64" s="8">
        <v>-0.238841</v>
      </c>
      <c r="V64" s="8">
        <v>-5.7373300000000002E-2</v>
      </c>
      <c r="W64" s="8">
        <v>1.2569300000000001E-3</v>
      </c>
      <c r="X64" s="8">
        <v>5.2234500000000003E-2</v>
      </c>
      <c r="Y64" s="8">
        <v>8.0159999999999995E-2</v>
      </c>
      <c r="Z64" s="8">
        <v>0.34839700000000001</v>
      </c>
      <c r="AA64" s="8">
        <v>6.5483200000000005E-2</v>
      </c>
      <c r="AB64" s="8">
        <v>-0.13506699999999999</v>
      </c>
      <c r="AC64" s="8">
        <v>0.200154</v>
      </c>
      <c r="AD64" s="8">
        <v>-0.23191899999999999</v>
      </c>
      <c r="AE64" s="8">
        <v>-6.8493499999999999E-2</v>
      </c>
      <c r="AF64" s="8">
        <v>0.204208</v>
      </c>
      <c r="AG64" s="8">
        <v>4.8482499999999998E-2</v>
      </c>
      <c r="AH64" s="8">
        <v>-5.7380899999999999E-2</v>
      </c>
      <c r="AI64" s="8">
        <v>-0.132193</v>
      </c>
      <c r="AJ64" s="8">
        <v>9.5536700000000002E-2</v>
      </c>
      <c r="AK64" s="8">
        <v>-1.51755E-2</v>
      </c>
      <c r="AL64" s="8">
        <v>7.7581499999999998E-2</v>
      </c>
      <c r="AM64" s="8">
        <v>6.6346000000000005E-4</v>
      </c>
      <c r="AN64" s="8">
        <v>-4.06428E-2</v>
      </c>
      <c r="AO64" s="8">
        <v>1.92427039755352</v>
      </c>
      <c r="AP64" s="8">
        <v>1.3267133010745</v>
      </c>
      <c r="AQ64" s="8">
        <v>1.6438999999999999</v>
      </c>
      <c r="AR64" s="8">
        <v>2.1679787637698902</v>
      </c>
      <c r="AS64" s="8">
        <v>1.4474575938510299</v>
      </c>
      <c r="AT64" s="8">
        <v>2.2241</v>
      </c>
      <c r="AU64" s="8">
        <v>1.342342752</v>
      </c>
      <c r="AV64" s="8">
        <v>0.96115215099999995</v>
      </c>
      <c r="AW64" s="8">
        <v>1.2571000000000001</v>
      </c>
      <c r="AX64" s="8">
        <v>0.96183237100737096</v>
      </c>
      <c r="AY64" s="8">
        <v>0.64057606130415801</v>
      </c>
      <c r="AZ64" s="8">
        <v>0.96699999999999997</v>
      </c>
      <c r="BA64" s="8">
        <v>0.47580503978779798</v>
      </c>
      <c r="BB64" s="8">
        <v>0.59866731330416401</v>
      </c>
      <c r="BC64" s="8">
        <v>0.19339999999999999</v>
      </c>
      <c r="BD64" s="8">
        <v>1.4397022332506199E-3</v>
      </c>
      <c r="BE64" s="8">
        <v>1.17145889683389E-2</v>
      </c>
      <c r="BF64" s="8">
        <v>0</v>
      </c>
      <c r="BG64" s="8">
        <v>3.1751286238532099</v>
      </c>
      <c r="BH64" s="8">
        <v>1.4943654786095599</v>
      </c>
      <c r="BI64" s="8">
        <v>2.9011</v>
      </c>
      <c r="BJ64" s="8">
        <v>1.15868378212974</v>
      </c>
      <c r="BK64" s="8">
        <v>0.60794312664078798</v>
      </c>
      <c r="BL64" s="8">
        <v>1.2571000000000001</v>
      </c>
      <c r="BM64" s="8">
        <v>1.28341881127451</v>
      </c>
      <c r="BN64" s="8">
        <v>0.84958429957966597</v>
      </c>
      <c r="BO64" s="8">
        <v>1.3537999999999999</v>
      </c>
      <c r="BP64" s="8">
        <v>0.93009975460122696</v>
      </c>
      <c r="BQ64" s="8">
        <v>0.539263842051665</v>
      </c>
      <c r="BR64" s="8">
        <v>1.0637000000000001</v>
      </c>
      <c r="BS64" s="8">
        <v>0.74345348605577699</v>
      </c>
      <c r="BT64" s="8">
        <v>0.53719299037782098</v>
      </c>
      <c r="BU64" s="8">
        <v>0.58020000000000005</v>
      </c>
      <c r="BV64" s="8">
        <v>1.3024080733945</v>
      </c>
      <c r="BW64" s="8">
        <v>0.51226458172031197</v>
      </c>
      <c r="BX64" s="8">
        <v>1.2571000000000001</v>
      </c>
      <c r="BY64">
        <v>0.92628851095993903</v>
      </c>
      <c r="BZ64">
        <v>0.54866207604994499</v>
      </c>
      <c r="CA64">
        <v>0.77359999999999995</v>
      </c>
      <c r="CB64">
        <v>1.2694713853141599</v>
      </c>
      <c r="CC64">
        <v>0.61363969490689596</v>
      </c>
      <c r="CD64" s="28">
        <v>1.0637000000000001</v>
      </c>
      <c r="CE64" s="22">
        <v>0.47171066061808897</v>
      </c>
      <c r="CF64">
        <v>0.40452782946528998</v>
      </c>
      <c r="CG64" s="28">
        <v>0.38679999999999998</v>
      </c>
    </row>
    <row r="65" spans="1:85" x14ac:dyDescent="0.2">
      <c r="A65" s="2" t="s">
        <v>56</v>
      </c>
      <c r="B65" s="2" t="s">
        <v>188</v>
      </c>
      <c r="C65" s="2" t="s">
        <v>2</v>
      </c>
      <c r="D65" s="4" t="s">
        <v>122</v>
      </c>
      <c r="E65" s="4" t="s">
        <v>122</v>
      </c>
      <c r="F65" s="8">
        <v>82453088</v>
      </c>
      <c r="G65" s="8">
        <f t="shared" si="5"/>
        <v>12367963200</v>
      </c>
      <c r="H65" s="2">
        <v>818000000</v>
      </c>
      <c r="I65" s="2">
        <f t="shared" si="6"/>
        <v>15.119759413202933</v>
      </c>
      <c r="J65">
        <v>0.71398981600417699</v>
      </c>
      <c r="K65" s="2" t="s">
        <v>253</v>
      </c>
      <c r="L65" s="2" t="s">
        <v>253</v>
      </c>
      <c r="M65" s="8">
        <v>5275814</v>
      </c>
      <c r="N65" s="8">
        <v>4301179</v>
      </c>
      <c r="O65" s="8">
        <v>6291824</v>
      </c>
      <c r="P65" s="8">
        <v>0.48960999999999999</v>
      </c>
      <c r="Q65" s="38">
        <f t="shared" si="7"/>
        <v>1016010</v>
      </c>
      <c r="R65" s="38">
        <f t="shared" si="8"/>
        <v>1446942</v>
      </c>
      <c r="S65" s="35">
        <f t="shared" si="10"/>
        <v>1.15942970094978E-3</v>
      </c>
      <c r="T65" s="35">
        <f t="shared" si="9"/>
        <v>0.115942970094978</v>
      </c>
      <c r="U65" s="8">
        <v>8.0809900000000004E-2</v>
      </c>
      <c r="V65" s="8">
        <v>0.169402</v>
      </c>
      <c r="W65" s="8">
        <v>-3.12377E-2</v>
      </c>
      <c r="X65" s="8">
        <v>-7.8474199999999994E-2</v>
      </c>
      <c r="Y65" s="8">
        <v>-7.6157500000000003E-2</v>
      </c>
      <c r="Z65" s="8">
        <v>-3.14021E-3</v>
      </c>
      <c r="AA65" s="8">
        <v>-0.11808299999999999</v>
      </c>
      <c r="AB65" s="8">
        <v>-0.235234</v>
      </c>
      <c r="AC65" s="8">
        <v>0.122323</v>
      </c>
      <c r="AD65" s="8">
        <v>4.2285299999999998E-2</v>
      </c>
      <c r="AE65" s="8">
        <v>6.5238099999999993E-2</v>
      </c>
      <c r="AF65" s="8">
        <v>-2.0819500000000001E-2</v>
      </c>
      <c r="AG65" s="8">
        <v>-0.125526</v>
      </c>
      <c r="AH65" s="8">
        <v>2.5969900000000001E-2</v>
      </c>
      <c r="AI65" s="8">
        <v>-8.2084000000000004E-2</v>
      </c>
      <c r="AJ65" s="8">
        <v>-5.8502500000000004E-3</v>
      </c>
      <c r="AK65" s="8">
        <v>5.9915799999999998E-2</v>
      </c>
      <c r="AL65" s="8">
        <v>-8.9746599999999996E-2</v>
      </c>
      <c r="AM65" s="8">
        <v>0.121521</v>
      </c>
      <c r="AN65" s="8">
        <v>9.3756599999999995E-2</v>
      </c>
      <c r="AO65" s="8">
        <v>1.0564748012232399</v>
      </c>
      <c r="AP65" s="8">
        <v>0.69026229480644696</v>
      </c>
      <c r="AQ65" s="8">
        <v>0.99209999999999998</v>
      </c>
      <c r="AR65" s="8">
        <v>1.14912417380661</v>
      </c>
      <c r="AS65" s="8">
        <v>0.97335552705182504</v>
      </c>
      <c r="AT65" s="8">
        <v>0.79369999999999996</v>
      </c>
      <c r="AU65" s="8">
        <v>0.62234593299999996</v>
      </c>
      <c r="AV65" s="8">
        <v>0.488562416</v>
      </c>
      <c r="AW65" s="8">
        <v>0.52910000000000001</v>
      </c>
      <c r="AX65" s="8">
        <v>0.726097297297297</v>
      </c>
      <c r="AY65" s="8">
        <v>0.42097571115707999</v>
      </c>
      <c r="AZ65" s="8">
        <v>0.72750000000000004</v>
      </c>
      <c r="BA65" s="8">
        <v>0.37405916955017299</v>
      </c>
      <c r="BB65" s="8">
        <v>0.340832715531318</v>
      </c>
      <c r="BC65" s="8">
        <v>0.33069999999999999</v>
      </c>
      <c r="BD65" s="8">
        <v>3.8242803970223303E-2</v>
      </c>
      <c r="BE65" s="8">
        <v>9.0458753170469003E-2</v>
      </c>
      <c r="BF65" s="8">
        <v>0</v>
      </c>
      <c r="BG65" s="8">
        <v>2.7818659327217099</v>
      </c>
      <c r="BH65" s="8">
        <v>2.3826113917523299</v>
      </c>
      <c r="BI65" s="8">
        <v>1.9179999999999999</v>
      </c>
      <c r="BJ65" s="8">
        <v>1.1039683180428099</v>
      </c>
      <c r="BK65" s="8">
        <v>0.62013929238332899</v>
      </c>
      <c r="BL65" s="8">
        <v>1.1904999999999999</v>
      </c>
      <c r="BM65" s="8">
        <v>1.32552536764706</v>
      </c>
      <c r="BN65" s="8">
        <v>1.12082363156642</v>
      </c>
      <c r="BO65" s="8">
        <v>1.0582</v>
      </c>
      <c r="BP65" s="8">
        <v>0.62377196319018402</v>
      </c>
      <c r="BQ65" s="8">
        <v>0.62885704685793598</v>
      </c>
      <c r="BR65" s="8">
        <v>0.39679999999999999</v>
      </c>
      <c r="BS65" s="8">
        <v>0.92212955618507997</v>
      </c>
      <c r="BT65" s="8">
        <v>0.56092469586216598</v>
      </c>
      <c r="BU65" s="8">
        <v>1.0582</v>
      </c>
      <c r="BV65" s="8">
        <v>1.44796648318043</v>
      </c>
      <c r="BW65" s="8">
        <v>0.41431256611132</v>
      </c>
      <c r="BX65" s="8">
        <v>1.4550000000000001</v>
      </c>
      <c r="BY65">
        <v>0.62999092970521497</v>
      </c>
      <c r="BZ65">
        <v>0.42059774713492498</v>
      </c>
      <c r="CA65">
        <v>0.59519999999999995</v>
      </c>
      <c r="CB65">
        <v>0.96579106737320197</v>
      </c>
      <c r="CC65">
        <v>0.42121201590694202</v>
      </c>
      <c r="CD65" s="28">
        <v>0.99209999999999998</v>
      </c>
      <c r="CE65" s="22">
        <v>0.37425002117148898</v>
      </c>
      <c r="CF65">
        <v>0.35997407022271299</v>
      </c>
      <c r="CG65" s="28">
        <v>0.2646</v>
      </c>
    </row>
    <row r="66" spans="1:85" x14ac:dyDescent="0.2">
      <c r="A66" s="2" t="s">
        <v>51</v>
      </c>
      <c r="B66" s="2" t="s">
        <v>224</v>
      </c>
      <c r="C66" s="4" t="s">
        <v>0</v>
      </c>
      <c r="D66" s="4" t="s">
        <v>122</v>
      </c>
      <c r="E66" s="4" t="s">
        <v>122</v>
      </c>
      <c r="F66" s="8">
        <v>36883170</v>
      </c>
      <c r="G66" s="8">
        <f t="shared" si="5"/>
        <v>5532475500</v>
      </c>
      <c r="H66" s="2">
        <v>818000000</v>
      </c>
      <c r="I66" s="2">
        <f t="shared" si="6"/>
        <v>6.763417481662592</v>
      </c>
      <c r="J66">
        <v>0.68023041206069201</v>
      </c>
      <c r="K66" s="2" t="s">
        <v>253</v>
      </c>
      <c r="L66" s="2" t="s">
        <v>253</v>
      </c>
      <c r="M66" s="8">
        <v>4862744</v>
      </c>
      <c r="N66" s="8">
        <v>3775945.3</v>
      </c>
      <c r="O66" s="8">
        <v>5489107</v>
      </c>
      <c r="P66" s="8">
        <v>0.63438000000000005</v>
      </c>
      <c r="Q66" s="38">
        <f t="shared" si="7"/>
        <v>626363</v>
      </c>
      <c r="R66" s="38">
        <f t="shared" si="8"/>
        <v>2249659</v>
      </c>
      <c r="S66" s="35">
        <f t="shared" si="10"/>
        <v>7.1478023422604799E-4</v>
      </c>
      <c r="T66" s="35">
        <f t="shared" si="9"/>
        <v>7.14780234226048E-2</v>
      </c>
      <c r="U66" s="8">
        <v>5.4070500000000001E-2</v>
      </c>
      <c r="V66" s="8">
        <v>-5.7784000000000002E-2</v>
      </c>
      <c r="W66" s="8">
        <v>-0.124442</v>
      </c>
      <c r="X66" s="8">
        <v>2.7634100000000002E-2</v>
      </c>
      <c r="Y66" s="8">
        <v>-0.19469700000000001</v>
      </c>
      <c r="Z66" s="8">
        <v>4.4761700000000001E-2</v>
      </c>
      <c r="AA66" s="8">
        <v>-4.77461E-2</v>
      </c>
      <c r="AB66" s="8">
        <v>6.1293100000000003E-2</v>
      </c>
      <c r="AC66" s="8">
        <v>8.9887099999999998E-2</v>
      </c>
      <c r="AD66" s="8">
        <v>0.212837</v>
      </c>
      <c r="AE66" s="8">
        <v>0.164386</v>
      </c>
      <c r="AF66" s="8">
        <v>8.0848500000000004E-2</v>
      </c>
      <c r="AG66" s="8">
        <v>-0.12024600000000001</v>
      </c>
      <c r="AH66" s="8">
        <v>-0.11319799999999999</v>
      </c>
      <c r="AI66" s="8">
        <v>4.20045E-2</v>
      </c>
      <c r="AJ66" s="8">
        <v>6.6776299999999997E-2</v>
      </c>
      <c r="AK66" s="8">
        <v>7.29104E-2</v>
      </c>
      <c r="AL66" s="8">
        <v>0.30282999999999999</v>
      </c>
      <c r="AM66" s="8">
        <v>0.16081599999999999</v>
      </c>
      <c r="AN66" s="8">
        <v>-8.5730899999999999E-2</v>
      </c>
      <c r="AO66" s="8">
        <v>1.7611395107033601</v>
      </c>
      <c r="AP66" s="8">
        <v>1.0875974126991701</v>
      </c>
      <c r="AQ66" s="8">
        <v>1.6264000000000001</v>
      </c>
      <c r="AR66" s="8">
        <v>1.6157217870256999</v>
      </c>
      <c r="AS66" s="8">
        <v>1.0265803864886001</v>
      </c>
      <c r="AT66" s="8">
        <v>1.6264000000000001</v>
      </c>
      <c r="AU66" s="8">
        <v>1.1308382260000001</v>
      </c>
      <c r="AV66" s="8">
        <v>0.72340119899999999</v>
      </c>
      <c r="AW66" s="8">
        <v>1.1828000000000001</v>
      </c>
      <c r="AX66" s="8">
        <v>1.1486065724815699</v>
      </c>
      <c r="AY66" s="8">
        <v>0.85465958458994296</v>
      </c>
      <c r="AZ66" s="8">
        <v>1.1828000000000001</v>
      </c>
      <c r="BA66" s="8">
        <v>0.46615390625000003</v>
      </c>
      <c r="BB66" s="8">
        <v>0.51030576647060899</v>
      </c>
      <c r="BC66" s="8">
        <v>0.29570000000000002</v>
      </c>
      <c r="BD66" s="8">
        <v>4.7786724565756798E-2</v>
      </c>
      <c r="BE66" s="8">
        <v>0.115705640603547</v>
      </c>
      <c r="BF66" s="8">
        <v>0</v>
      </c>
      <c r="BG66" s="8">
        <v>1.8875595718654401</v>
      </c>
      <c r="BH66" s="8">
        <v>1.31610630766318</v>
      </c>
      <c r="BI66" s="8">
        <v>1.4784999999999999</v>
      </c>
      <c r="BJ66" s="8">
        <v>0.81776648318042799</v>
      </c>
      <c r="BK66" s="8">
        <v>0.55436604200944495</v>
      </c>
      <c r="BL66" s="8">
        <v>0.8871</v>
      </c>
      <c r="BM66" s="8">
        <v>0.94474203431372505</v>
      </c>
      <c r="BN66" s="8">
        <v>0.85222918694767602</v>
      </c>
      <c r="BO66" s="8">
        <v>0.73929999999999996</v>
      </c>
      <c r="BP66" s="8">
        <v>0.55856580724370797</v>
      </c>
      <c r="BQ66" s="8">
        <v>0.43631803482035703</v>
      </c>
      <c r="BR66" s="8">
        <v>0.44359999999999999</v>
      </c>
      <c r="BS66" s="8">
        <v>0.67271723107569703</v>
      </c>
      <c r="BT66" s="8">
        <v>0.52822943455029703</v>
      </c>
      <c r="BU66" s="8">
        <v>0.44359999999999999</v>
      </c>
      <c r="BV66" s="8">
        <v>2.1185239143730898</v>
      </c>
      <c r="BW66" s="8">
        <v>0.83765971113664905</v>
      </c>
      <c r="BX66" s="8">
        <v>2.0699999999999998</v>
      </c>
      <c r="BY66">
        <v>0.66272396069538897</v>
      </c>
      <c r="BZ66">
        <v>0.480604182765835</v>
      </c>
      <c r="CA66">
        <v>0.44359999999999999</v>
      </c>
      <c r="CB66">
        <v>0.76054360333080995</v>
      </c>
      <c r="CC66">
        <v>0.44004143257787398</v>
      </c>
      <c r="CD66" s="28">
        <v>0.73929999999999996</v>
      </c>
      <c r="CE66" s="22">
        <v>0.37301679421768702</v>
      </c>
      <c r="CF66">
        <v>0.33151228578834901</v>
      </c>
      <c r="CG66" s="28">
        <v>0.29570000000000002</v>
      </c>
    </row>
    <row r="67" spans="1:85" x14ac:dyDescent="0.2">
      <c r="A67" s="2" t="s">
        <v>45</v>
      </c>
      <c r="B67" s="2" t="s">
        <v>197</v>
      </c>
      <c r="C67" s="2" t="s">
        <v>3</v>
      </c>
      <c r="D67" s="4" t="s">
        <v>122</v>
      </c>
      <c r="E67" s="4" t="s">
        <v>122</v>
      </c>
      <c r="F67" s="8">
        <v>17645709</v>
      </c>
      <c r="G67" s="8">
        <f t="shared" si="5"/>
        <v>2646856350</v>
      </c>
      <c r="H67" s="2">
        <v>818000000</v>
      </c>
      <c r="I67" s="2">
        <f t="shared" si="6"/>
        <v>3.2357657090464547</v>
      </c>
      <c r="J67">
        <v>0.65145089943370105</v>
      </c>
      <c r="K67" s="2" t="s">
        <v>253</v>
      </c>
      <c r="L67" s="2" t="s">
        <v>253</v>
      </c>
      <c r="M67" s="8">
        <v>3763622</v>
      </c>
      <c r="N67" s="8">
        <v>2768607.8</v>
      </c>
      <c r="O67" s="8">
        <v>3987089</v>
      </c>
      <c r="P67" s="8">
        <v>0.81659999999999999</v>
      </c>
      <c r="Q67" s="38">
        <f t="shared" si="7"/>
        <v>223467</v>
      </c>
      <c r="R67" s="38">
        <f t="shared" si="8"/>
        <v>3751677</v>
      </c>
      <c r="S67" s="35">
        <f t="shared" si="10"/>
        <v>2.5501154219165608E-4</v>
      </c>
      <c r="T67" s="35">
        <f t="shared" si="9"/>
        <v>2.5501154219165607E-2</v>
      </c>
      <c r="U67" s="8">
        <v>9.6416500000000002E-2</v>
      </c>
      <c r="V67" s="8">
        <v>-0.18803900000000001</v>
      </c>
      <c r="W67" s="8">
        <v>-0.26695200000000002</v>
      </c>
      <c r="X67" s="8">
        <v>-0.13711599999999999</v>
      </c>
      <c r="Y67" s="8">
        <v>-8.8347300000000004E-2</v>
      </c>
      <c r="Z67" s="8">
        <v>-7.6010599999999998E-2</v>
      </c>
      <c r="AA67" s="8">
        <v>0.16122700000000001</v>
      </c>
      <c r="AB67" s="8">
        <v>-8.6789900000000003E-2</v>
      </c>
      <c r="AC67" s="8">
        <v>-1.18818E-2</v>
      </c>
      <c r="AD67" s="8">
        <v>-8.7228700000000006E-2</v>
      </c>
      <c r="AE67" s="8">
        <v>-5.1862100000000001E-2</v>
      </c>
      <c r="AF67" s="8">
        <v>-5.4436600000000002E-2</v>
      </c>
      <c r="AG67" s="8">
        <v>-2.3834000000000001E-2</v>
      </c>
      <c r="AH67" s="8">
        <v>-2.27475E-2</v>
      </c>
      <c r="AI67" s="8">
        <v>-4.0253200000000003E-2</v>
      </c>
      <c r="AJ67" s="8">
        <v>-1.90133E-2</v>
      </c>
      <c r="AK67" s="8">
        <v>-4.9556599999999999E-2</v>
      </c>
      <c r="AL67" s="8">
        <v>-0.104228</v>
      </c>
      <c r="AM67" s="8">
        <v>-0.13258800000000001</v>
      </c>
      <c r="AN67" s="8">
        <v>-1.8248799999999999E-2</v>
      </c>
      <c r="AO67" s="8">
        <v>0.68631235474006103</v>
      </c>
      <c r="AP67" s="8">
        <v>0.60881907566817495</v>
      </c>
      <c r="AQ67" s="8">
        <v>0.61809999999999998</v>
      </c>
      <c r="AR67" s="8">
        <v>0.75084804161566698</v>
      </c>
      <c r="AS67" s="8">
        <v>0.65245824250376705</v>
      </c>
      <c r="AT67" s="8">
        <v>0.61809999999999998</v>
      </c>
      <c r="AU67" s="8">
        <v>0.86168623</v>
      </c>
      <c r="AV67" s="8">
        <v>0.74833572800000003</v>
      </c>
      <c r="AW67" s="8">
        <v>0.61809999999999998</v>
      </c>
      <c r="AX67" s="8">
        <v>0.520696805896806</v>
      </c>
      <c r="AY67" s="8">
        <v>0.49425047991081</v>
      </c>
      <c r="AZ67" s="8">
        <v>0.61809999999999998</v>
      </c>
      <c r="BA67" s="8">
        <v>0.36747033824804898</v>
      </c>
      <c r="BB67" s="8">
        <v>0.46273896321549401</v>
      </c>
      <c r="BC67" s="8">
        <v>0</v>
      </c>
      <c r="BD67" s="8">
        <v>1.3036848635235699E-2</v>
      </c>
      <c r="BE67" s="8">
        <v>8.8842631260172306E-2</v>
      </c>
      <c r="BF67" s="8">
        <v>0</v>
      </c>
      <c r="BG67" s="8">
        <v>1.26131259938838</v>
      </c>
      <c r="BH67" s="8">
        <v>0.87533364921861501</v>
      </c>
      <c r="BI67" s="8">
        <v>1.2362</v>
      </c>
      <c r="BJ67" s="8">
        <v>0.70748513761467902</v>
      </c>
      <c r="BK67" s="8">
        <v>0.58855406729357596</v>
      </c>
      <c r="BL67" s="8">
        <v>0.61809999999999998</v>
      </c>
      <c r="BM67" s="8">
        <v>0.92959276960784298</v>
      </c>
      <c r="BN67" s="8">
        <v>0.77038602402794498</v>
      </c>
      <c r="BO67" s="8">
        <v>0.92710000000000004</v>
      </c>
      <c r="BP67" s="8">
        <v>0.34107447852760697</v>
      </c>
      <c r="BQ67" s="8">
        <v>0.421450221753152</v>
      </c>
      <c r="BR67" s="8">
        <v>0.309</v>
      </c>
      <c r="BS67" s="8">
        <v>0.72721224732461398</v>
      </c>
      <c r="BT67" s="8">
        <v>0.50469419628770396</v>
      </c>
      <c r="BU67" s="8">
        <v>0.61809999999999998</v>
      </c>
      <c r="BV67" s="8">
        <v>1.97990288166769</v>
      </c>
      <c r="BW67" s="8">
        <v>0.74623796487359495</v>
      </c>
      <c r="BX67" s="8">
        <v>1.8543000000000001</v>
      </c>
      <c r="BY67">
        <v>1.0210298563869999</v>
      </c>
      <c r="BZ67">
        <v>0.61715806642145699</v>
      </c>
      <c r="CA67">
        <v>0.92710000000000004</v>
      </c>
      <c r="CB67">
        <v>1.0901868281604801</v>
      </c>
      <c r="CC67">
        <v>0.90091530594051195</v>
      </c>
      <c r="CD67" s="28">
        <v>0.92710000000000004</v>
      </c>
      <c r="CE67" s="22">
        <v>0.460171408391016</v>
      </c>
      <c r="CF67">
        <v>0.49525401527480001</v>
      </c>
      <c r="CG67" s="28">
        <v>0.309</v>
      </c>
    </row>
    <row r="68" spans="1:85" x14ac:dyDescent="0.2">
      <c r="A68" s="2" t="s">
        <v>52</v>
      </c>
      <c r="B68" s="2" t="s">
        <v>198</v>
      </c>
      <c r="C68" s="4" t="s">
        <v>3</v>
      </c>
      <c r="D68" s="4" t="s">
        <v>123</v>
      </c>
      <c r="E68" s="4" t="s">
        <v>228</v>
      </c>
      <c r="F68" s="8">
        <v>52725528</v>
      </c>
      <c r="G68" s="8">
        <f>F68*100</f>
        <v>5272552800</v>
      </c>
      <c r="H68" s="2">
        <v>818000000</v>
      </c>
      <c r="I68" s="2">
        <f t="shared" si="6"/>
        <v>6.4456635696821518</v>
      </c>
      <c r="J68">
        <v>0.63043843056564597</v>
      </c>
      <c r="K68" s="2" t="s">
        <v>253</v>
      </c>
      <c r="L68" s="2" t="s">
        <v>253</v>
      </c>
      <c r="M68" s="8">
        <v>4919322</v>
      </c>
      <c r="N68" s="8">
        <v>4318751.5999999996</v>
      </c>
      <c r="O68" s="8">
        <v>6307837</v>
      </c>
      <c r="P68" s="8">
        <v>0.30192999999999998</v>
      </c>
      <c r="Q68" s="38">
        <f t="shared" si="7"/>
        <v>1388515</v>
      </c>
      <c r="R68" s="38">
        <f t="shared" si="8"/>
        <v>1430929</v>
      </c>
      <c r="S68" s="35">
        <f t="shared" ref="S68:S76" si="11">Q68/876301512</f>
        <v>1.5845174075198904E-3</v>
      </c>
      <c r="T68" s="35">
        <f t="shared" si="9"/>
        <v>0.15845174075198903</v>
      </c>
      <c r="U68" s="8">
        <v>8.2507200000000003E-2</v>
      </c>
      <c r="V68" s="8">
        <v>-0.20771999999999999</v>
      </c>
      <c r="W68" s="8">
        <v>-0.22831799999999999</v>
      </c>
      <c r="X68" s="8">
        <v>-0.121394</v>
      </c>
      <c r="Y68" s="8">
        <v>-1.11244E-2</v>
      </c>
      <c r="Z68" s="8">
        <v>-6.1866200000000003E-3</v>
      </c>
      <c r="AA68" s="8">
        <v>9.7534800000000005E-2</v>
      </c>
      <c r="AB68" s="8">
        <v>-2.41099E-2</v>
      </c>
      <c r="AC68" s="8">
        <v>-5.9261599999999998E-2</v>
      </c>
      <c r="AD68" s="8">
        <v>-0.107126</v>
      </c>
      <c r="AE68" s="8">
        <v>-8.3048700000000003E-2</v>
      </c>
      <c r="AF68" s="8">
        <v>-5.82581E-2</v>
      </c>
      <c r="AG68" s="8">
        <v>-6.3797899999999998E-3</v>
      </c>
      <c r="AH68" s="8">
        <v>-3.7076699999999997E-2</v>
      </c>
      <c r="AI68" s="8">
        <v>-3.88784E-2</v>
      </c>
      <c r="AJ68" s="8">
        <v>-4.7013600000000003E-2</v>
      </c>
      <c r="AK68" s="8">
        <v>-6.11149E-2</v>
      </c>
      <c r="AL68" s="8">
        <v>-6.1642000000000002E-2</v>
      </c>
      <c r="AM68" s="8">
        <v>-9.3951099999999996E-2</v>
      </c>
      <c r="AN68" s="8">
        <v>-1.6675499999999999E-2</v>
      </c>
      <c r="AO68" s="8">
        <v>2.35133981651376</v>
      </c>
      <c r="AP68" s="8">
        <v>1.59480835199557</v>
      </c>
      <c r="AQ68" s="8">
        <v>1.7065999999999999</v>
      </c>
      <c r="AR68" s="8">
        <v>2.2577354345165199</v>
      </c>
      <c r="AS68" s="8">
        <v>1.4641559400103801</v>
      </c>
      <c r="AT68" s="8">
        <v>2.1720000000000002</v>
      </c>
      <c r="AU68" s="8">
        <v>1.5770439140000001</v>
      </c>
      <c r="AV68" s="8">
        <v>1.387693624</v>
      </c>
      <c r="AW68" s="8">
        <v>1.2411000000000001</v>
      </c>
      <c r="AX68" s="8">
        <v>0.97468961916461905</v>
      </c>
      <c r="AY68" s="8">
        <v>0.67214103847943496</v>
      </c>
      <c r="AZ68" s="8">
        <v>0.93089999999999995</v>
      </c>
      <c r="BA68" s="8">
        <v>0.59627785467128003</v>
      </c>
      <c r="BB68" s="8">
        <v>0.63555222387730903</v>
      </c>
      <c r="BC68" s="8">
        <v>0.31030000000000002</v>
      </c>
      <c r="BD68" s="8" t="s">
        <v>4</v>
      </c>
      <c r="BE68" s="8" t="s">
        <v>4</v>
      </c>
      <c r="BF68" s="8" t="s">
        <v>4</v>
      </c>
      <c r="BG68" s="8">
        <v>3.1067485015290499</v>
      </c>
      <c r="BH68" s="8">
        <v>2.1229265280280001</v>
      </c>
      <c r="BI68" s="8">
        <v>2.6374</v>
      </c>
      <c r="BJ68" s="8">
        <v>1.10659235474006</v>
      </c>
      <c r="BK68" s="8">
        <v>0.63221294251579196</v>
      </c>
      <c r="BL68" s="8">
        <v>1.0860000000000001</v>
      </c>
      <c r="BM68" s="8">
        <v>1.0272506127451</v>
      </c>
      <c r="BN68" s="8">
        <v>0.66092516630119902</v>
      </c>
      <c r="BO68" s="8">
        <v>0.93089999999999995</v>
      </c>
      <c r="BP68" s="8">
        <v>0.582214417177914</v>
      </c>
      <c r="BQ68" s="8">
        <v>0.57125208976608699</v>
      </c>
      <c r="BR68" s="8">
        <v>0.46539999999999998</v>
      </c>
      <c r="BS68" s="8">
        <v>0.54638566629339302</v>
      </c>
      <c r="BT68" s="8">
        <v>0.313535982616368</v>
      </c>
      <c r="BU68" s="8">
        <v>0.46539999999999998</v>
      </c>
      <c r="BV68" s="8">
        <v>4.6298111926605499</v>
      </c>
      <c r="BW68" s="8">
        <v>1.3330123101592899</v>
      </c>
      <c r="BX68" s="8">
        <v>4.4991000000000003</v>
      </c>
      <c r="BY68">
        <v>2.68280793650794</v>
      </c>
      <c r="BZ68">
        <v>1.1673497382454601</v>
      </c>
      <c r="CA68">
        <v>2.7926000000000002</v>
      </c>
      <c r="CB68">
        <v>2.3474596517789599</v>
      </c>
      <c r="CC68">
        <v>1.4752711110780301</v>
      </c>
      <c r="CD68" s="28">
        <v>1.7065999999999999</v>
      </c>
      <c r="CE68" s="22">
        <v>0.35961286359785399</v>
      </c>
      <c r="CF68">
        <v>0.448180780931411</v>
      </c>
      <c r="CG68" s="28">
        <v>0.15509999999999999</v>
      </c>
    </row>
    <row r="69" spans="1:85" x14ac:dyDescent="0.2">
      <c r="A69" s="2" t="s">
        <v>53</v>
      </c>
      <c r="B69" s="2" t="s">
        <v>201</v>
      </c>
      <c r="C69" s="2" t="s">
        <v>1</v>
      </c>
      <c r="D69" s="4" t="s">
        <v>123</v>
      </c>
      <c r="E69" s="4" t="s">
        <v>228</v>
      </c>
      <c r="F69" s="8">
        <v>45479505</v>
      </c>
      <c r="G69" s="8">
        <f>F69*100</f>
        <v>4547950500</v>
      </c>
      <c r="H69" s="2">
        <v>818000000</v>
      </c>
      <c r="I69" s="2">
        <f t="shared" ref="I69:I76" si="12">G69/H69</f>
        <v>5.5598416870415646</v>
      </c>
      <c r="J69">
        <v>0.61608899783764404</v>
      </c>
      <c r="K69" s="2" t="s">
        <v>254</v>
      </c>
      <c r="L69" s="2" t="s">
        <v>254</v>
      </c>
      <c r="M69" s="8">
        <v>5828478</v>
      </c>
      <c r="N69" s="8">
        <v>4428654.3</v>
      </c>
      <c r="O69" s="8">
        <v>6481115</v>
      </c>
      <c r="P69" s="8">
        <v>0.68201999999999996</v>
      </c>
      <c r="Q69" s="38">
        <f t="shared" ref="Q69:Q76" si="13">O69-M69</f>
        <v>652637</v>
      </c>
      <c r="R69" s="38">
        <f t="shared" ref="R69:R76" si="14">7738766-O69</f>
        <v>1257651</v>
      </c>
      <c r="S69" s="35">
        <f t="shared" si="11"/>
        <v>7.447630650670383E-4</v>
      </c>
      <c r="T69" s="35">
        <f t="shared" ref="T69:T76" si="15">S69*100</f>
        <v>7.4476306506703824E-2</v>
      </c>
      <c r="U69" s="8">
        <v>-0.21909400000000001</v>
      </c>
      <c r="V69" s="8">
        <v>-5.29612E-2</v>
      </c>
      <c r="W69" s="8">
        <v>-5.7809699999999996E-4</v>
      </c>
      <c r="X69" s="8">
        <v>3.3438700000000002E-2</v>
      </c>
      <c r="Y69" s="8">
        <v>2.40328E-2</v>
      </c>
      <c r="Z69" s="8">
        <v>0.32406699999999999</v>
      </c>
      <c r="AA69" s="8">
        <v>9.4135499999999997E-2</v>
      </c>
      <c r="AB69" s="8">
        <v>-0.13369600000000001</v>
      </c>
      <c r="AC69" s="8">
        <v>0.21162800000000001</v>
      </c>
      <c r="AD69" s="8">
        <v>-0.20655599999999999</v>
      </c>
      <c r="AE69" s="8">
        <v>-6.14566E-2</v>
      </c>
      <c r="AF69" s="8">
        <v>0.190772</v>
      </c>
      <c r="AG69" s="8">
        <v>4.7190599999999999E-2</v>
      </c>
      <c r="AH69" s="8">
        <v>-0.118175</v>
      </c>
      <c r="AI69" s="8">
        <v>-9.3931600000000004E-2</v>
      </c>
      <c r="AJ69" s="8">
        <v>0.148787</v>
      </c>
      <c r="AK69" s="8">
        <v>8.4370100000000003E-2</v>
      </c>
      <c r="AL69" s="8">
        <v>9.1259300000000002E-2</v>
      </c>
      <c r="AM69" s="8">
        <v>-5.1560299999999998E-3</v>
      </c>
      <c r="AN69" s="8">
        <v>-1.1589E-2</v>
      </c>
      <c r="AO69" s="8">
        <v>5.7586418348623898</v>
      </c>
      <c r="AP69" s="8">
        <v>3.3568801336199598</v>
      </c>
      <c r="AQ69" s="8">
        <v>5.5757000000000003</v>
      </c>
      <c r="AR69" s="8">
        <v>5.2884055079559404</v>
      </c>
      <c r="AS69" s="8">
        <v>3.4289070924105798</v>
      </c>
      <c r="AT69" s="8">
        <v>5.5757000000000003</v>
      </c>
      <c r="AU69" s="8">
        <v>3.228370703</v>
      </c>
      <c r="AV69" s="8">
        <v>1.852589187</v>
      </c>
      <c r="AW69" s="8">
        <v>3.5972</v>
      </c>
      <c r="AX69" s="8">
        <v>2.2130210687960701</v>
      </c>
      <c r="AY69" s="8">
        <v>1.3299256303332001</v>
      </c>
      <c r="AZ69" s="8">
        <v>2.1583000000000001</v>
      </c>
      <c r="BA69" s="8">
        <v>1.2580907906168499</v>
      </c>
      <c r="BB69" s="8">
        <v>1.2928686988454201</v>
      </c>
      <c r="BC69" s="8">
        <v>0.71940000000000004</v>
      </c>
      <c r="BD69" s="8">
        <v>1.11600496277916E-2</v>
      </c>
      <c r="BE69" s="8">
        <v>4.3408699016889901E-2</v>
      </c>
      <c r="BF69" s="8">
        <v>0</v>
      </c>
      <c r="BG69" s="8">
        <v>3.7892971865443399</v>
      </c>
      <c r="BH69" s="8">
        <v>1.88933196263842</v>
      </c>
      <c r="BI69" s="8">
        <v>3.4174000000000002</v>
      </c>
      <c r="BJ69" s="8">
        <v>1.0551878899082601</v>
      </c>
      <c r="BK69" s="8">
        <v>0.74200369796716803</v>
      </c>
      <c r="BL69" s="8">
        <v>0.89929999999999999</v>
      </c>
      <c r="BM69" s="8">
        <v>1.7564076593137301</v>
      </c>
      <c r="BN69" s="8">
        <v>1.0088267001008899</v>
      </c>
      <c r="BO69" s="8">
        <v>1.88855</v>
      </c>
      <c r="BP69" s="8">
        <v>0.91961226993864997</v>
      </c>
      <c r="BQ69" s="8">
        <v>0.77074218241802706</v>
      </c>
      <c r="BR69" s="8">
        <v>0.53959999999999997</v>
      </c>
      <c r="BS69" s="8">
        <v>0.75883050108932504</v>
      </c>
      <c r="BT69" s="8">
        <v>0.48903591733846802</v>
      </c>
      <c r="BU69" s="8">
        <v>0.71940000000000004</v>
      </c>
      <c r="BV69" s="8">
        <v>1.3429627522935801</v>
      </c>
      <c r="BW69" s="8">
        <v>0.80290288510758601</v>
      </c>
      <c r="BX69" s="8">
        <v>1.0791999999999999</v>
      </c>
      <c r="BY69">
        <v>1.1838504157218399</v>
      </c>
      <c r="BZ69">
        <v>0.64966862089820998</v>
      </c>
      <c r="CA69">
        <v>1.0791999999999999</v>
      </c>
      <c r="CB69">
        <v>1.3234287660863</v>
      </c>
      <c r="CC69">
        <v>0.78627247831571301</v>
      </c>
      <c r="CD69" s="28">
        <v>1.2589999999999999</v>
      </c>
      <c r="CE69" s="22">
        <v>0.49673735331542501</v>
      </c>
      <c r="CF69">
        <v>0.52247217577997496</v>
      </c>
      <c r="CG69" s="28">
        <v>0.35970000000000002</v>
      </c>
    </row>
    <row r="70" spans="1:85" x14ac:dyDescent="0.2">
      <c r="A70" s="2" t="s">
        <v>54</v>
      </c>
      <c r="B70" s="2" t="s">
        <v>199</v>
      </c>
      <c r="C70" s="4" t="s">
        <v>2</v>
      </c>
      <c r="D70" s="4" t="s">
        <v>122</v>
      </c>
      <c r="E70" s="4" t="s">
        <v>122</v>
      </c>
      <c r="F70" s="8">
        <v>29744553</v>
      </c>
      <c r="G70" s="8">
        <f t="shared" ref="G70:G76" si="16">F70*150</f>
        <v>4461682950</v>
      </c>
      <c r="H70" s="2">
        <v>818000000</v>
      </c>
      <c r="I70" s="2">
        <f t="shared" si="12"/>
        <v>5.4543801344743272</v>
      </c>
      <c r="J70">
        <v>0.70530195296343901</v>
      </c>
      <c r="K70" s="2" t="s">
        <v>253</v>
      </c>
      <c r="L70" s="2" t="s">
        <v>253</v>
      </c>
      <c r="M70" s="8">
        <v>4066584</v>
      </c>
      <c r="N70" s="8">
        <v>3134672.9</v>
      </c>
      <c r="O70" s="8">
        <v>4542152</v>
      </c>
      <c r="P70" s="8">
        <v>0.66210999999999998</v>
      </c>
      <c r="Q70" s="38">
        <f t="shared" si="13"/>
        <v>475568</v>
      </c>
      <c r="R70" s="38">
        <f t="shared" si="14"/>
        <v>3196614</v>
      </c>
      <c r="S70" s="35">
        <f t="shared" si="11"/>
        <v>5.4269905219563291E-4</v>
      </c>
      <c r="T70" s="35">
        <f t="shared" si="15"/>
        <v>5.4269905219563291E-2</v>
      </c>
      <c r="U70" s="8">
        <v>3.5253899999999998E-2</v>
      </c>
      <c r="V70" s="8">
        <v>-1.38524E-3</v>
      </c>
      <c r="W70" s="8">
        <v>-0.15232299999999999</v>
      </c>
      <c r="X70" s="8">
        <v>-0.195273</v>
      </c>
      <c r="Y70" s="8">
        <v>1.8873500000000001E-2</v>
      </c>
      <c r="Z70" s="8">
        <v>-0.119382</v>
      </c>
      <c r="AA70" s="8">
        <v>4.98293E-2</v>
      </c>
      <c r="AB70" s="8">
        <v>-0.248533</v>
      </c>
      <c r="AC70" s="8">
        <v>-5.64722E-2</v>
      </c>
      <c r="AD70" s="8">
        <v>2.4956599999999998E-3</v>
      </c>
      <c r="AE70" s="8">
        <v>0.117267</v>
      </c>
      <c r="AF70" s="8">
        <v>9.4349299999999997E-2</v>
      </c>
      <c r="AG70" s="8">
        <v>-0.26447900000000002</v>
      </c>
      <c r="AH70" s="8">
        <v>-2.6721200000000001E-2</v>
      </c>
      <c r="AI70" s="8">
        <v>-7.6495999999999995E-2</v>
      </c>
      <c r="AJ70" s="8">
        <v>8.3453600000000003E-2</v>
      </c>
      <c r="AK70" s="8">
        <v>-3.0485499999999999E-2</v>
      </c>
      <c r="AL70" s="8">
        <v>-5.6368599999999998E-2</v>
      </c>
      <c r="AM70" s="8">
        <v>-9.6322500000000005E-2</v>
      </c>
      <c r="AN70" s="8">
        <v>3.0244099999999999E-2</v>
      </c>
      <c r="AO70" s="8">
        <v>0.14966682986536101</v>
      </c>
      <c r="AP70" s="8">
        <v>0.18445140421185399</v>
      </c>
      <c r="AQ70" s="8">
        <v>0.18329999999999999</v>
      </c>
      <c r="AR70" s="8">
        <v>0.146397672994489</v>
      </c>
      <c r="AS70" s="8">
        <v>0.22920644732867501</v>
      </c>
      <c r="AT70" s="8">
        <v>0</v>
      </c>
      <c r="AU70" s="8">
        <v>8.9590948000000004E-2</v>
      </c>
      <c r="AV70" s="8">
        <v>0.15410976900000001</v>
      </c>
      <c r="AW70" s="8">
        <v>0</v>
      </c>
      <c r="AX70" s="8">
        <v>0.14808550368550399</v>
      </c>
      <c r="AY70" s="8">
        <v>0.226666828268767</v>
      </c>
      <c r="AZ70" s="8">
        <v>0</v>
      </c>
      <c r="BA70" s="8">
        <v>6.4631725417439697E-3</v>
      </c>
      <c r="BB70" s="8">
        <v>4.8274574932480802E-2</v>
      </c>
      <c r="BC70" s="8">
        <v>0</v>
      </c>
      <c r="BD70" s="8" t="s">
        <v>4</v>
      </c>
      <c r="BE70" s="8" t="s">
        <v>4</v>
      </c>
      <c r="BF70" s="8" t="s">
        <v>4</v>
      </c>
      <c r="BG70" s="8">
        <v>1.1379387767584099</v>
      </c>
      <c r="BH70" s="8">
        <v>0.87581893634846497</v>
      </c>
      <c r="BI70" s="8">
        <v>0.91669999999999996</v>
      </c>
      <c r="BJ70" s="8">
        <v>0.20172409785932699</v>
      </c>
      <c r="BK70" s="8">
        <v>0.229110416703276</v>
      </c>
      <c r="BL70" s="8">
        <v>0.18329999999999999</v>
      </c>
      <c r="BM70" s="8">
        <v>0.89804950980392195</v>
      </c>
      <c r="BN70" s="8">
        <v>0.80552943613681705</v>
      </c>
      <c r="BO70" s="8">
        <v>0.73340000000000005</v>
      </c>
      <c r="BP70" s="8">
        <v>0.23541809815950901</v>
      </c>
      <c r="BQ70" s="8">
        <v>0.309610965970679</v>
      </c>
      <c r="BR70" s="8">
        <v>0</v>
      </c>
      <c r="BS70" s="8">
        <v>0.59125967078189301</v>
      </c>
      <c r="BT70" s="8">
        <v>0.40068710305254202</v>
      </c>
      <c r="BU70" s="8">
        <v>0.36670000000000003</v>
      </c>
      <c r="BV70" s="8">
        <v>1.3482370938074799</v>
      </c>
      <c r="BW70" s="8">
        <v>0.62750658025334005</v>
      </c>
      <c r="BX70" s="8">
        <v>1.2834000000000001</v>
      </c>
      <c r="BY70">
        <v>0.97483975720789096</v>
      </c>
      <c r="BZ70">
        <v>0.56707658814628503</v>
      </c>
      <c r="CA70">
        <v>0.91669999999999996</v>
      </c>
      <c r="CB70">
        <v>0.70387210365853703</v>
      </c>
      <c r="CC70">
        <v>0.44343370719486103</v>
      </c>
      <c r="CD70" s="28">
        <v>0.55000000000000004</v>
      </c>
      <c r="CE70" s="22">
        <v>0.39143346529054202</v>
      </c>
      <c r="CF70">
        <v>0.41468048080509101</v>
      </c>
      <c r="CG70" s="28">
        <v>0.36670000000000003</v>
      </c>
    </row>
    <row r="71" spans="1:85" x14ac:dyDescent="0.2">
      <c r="A71" s="2" t="s">
        <v>59</v>
      </c>
      <c r="B71" s="2" t="s">
        <v>200</v>
      </c>
      <c r="C71" s="4" t="s">
        <v>3</v>
      </c>
      <c r="D71" s="4" t="s">
        <v>122</v>
      </c>
      <c r="E71" s="4" t="s">
        <v>122</v>
      </c>
      <c r="F71" s="8">
        <v>43210759</v>
      </c>
      <c r="G71" s="8">
        <f t="shared" si="16"/>
        <v>6481613850</v>
      </c>
      <c r="H71" s="2">
        <v>818000000</v>
      </c>
      <c r="I71" s="2">
        <f t="shared" si="12"/>
        <v>7.9237333129584355</v>
      </c>
      <c r="J71">
        <v>0.61216847608550895</v>
      </c>
      <c r="K71" s="2" t="s">
        <v>253</v>
      </c>
      <c r="L71" s="2" t="s">
        <v>253</v>
      </c>
      <c r="M71" s="8">
        <v>5177583</v>
      </c>
      <c r="N71" s="8">
        <v>4374683.8</v>
      </c>
      <c r="O71" s="8">
        <v>6394587</v>
      </c>
      <c r="P71" s="8">
        <v>0.39749000000000001</v>
      </c>
      <c r="Q71" s="38">
        <f t="shared" si="13"/>
        <v>1217004</v>
      </c>
      <c r="R71" s="38">
        <f t="shared" si="14"/>
        <v>1344179</v>
      </c>
      <c r="S71" s="35">
        <f t="shared" si="11"/>
        <v>1.388795960447915E-3</v>
      </c>
      <c r="T71" s="35">
        <f t="shared" si="15"/>
        <v>0.1388795960447915</v>
      </c>
      <c r="U71" s="8">
        <v>7.8738299999999997E-2</v>
      </c>
      <c r="V71" s="8">
        <v>-0.13324800000000001</v>
      </c>
      <c r="W71" s="8">
        <v>-3.1705299999999999E-2</v>
      </c>
      <c r="X71" s="8">
        <v>1.3331000000000001E-2</v>
      </c>
      <c r="Y71" s="8">
        <v>-2.86241E-2</v>
      </c>
      <c r="Z71" s="8">
        <v>5.61006E-2</v>
      </c>
      <c r="AA71" s="8">
        <v>-0.131021</v>
      </c>
      <c r="AB71" s="8">
        <v>0.136236</v>
      </c>
      <c r="AC71" s="8">
        <v>3.3334799999999998E-2</v>
      </c>
      <c r="AD71" s="8">
        <v>-8.6098099999999997E-2</v>
      </c>
      <c r="AE71" s="8">
        <v>5.6449800000000001E-2</v>
      </c>
      <c r="AF71" s="8">
        <v>1.69131E-2</v>
      </c>
      <c r="AG71" s="8">
        <v>-6.4087400000000003E-2</v>
      </c>
      <c r="AH71" s="8">
        <v>0.13888700000000001</v>
      </c>
      <c r="AI71" s="8">
        <v>3.0969E-2</v>
      </c>
      <c r="AJ71" s="8">
        <v>2.1935199999999998E-2</v>
      </c>
      <c r="AK71" s="8">
        <v>0.29745500000000002</v>
      </c>
      <c r="AL71" s="8">
        <v>8.4364599999999998E-2</v>
      </c>
      <c r="AM71" s="8">
        <v>-1.1022499999999999E-2</v>
      </c>
      <c r="AN71" s="8">
        <v>2.46492E-2</v>
      </c>
      <c r="AO71" s="8">
        <v>1.1782666666666699</v>
      </c>
      <c r="AP71" s="8">
        <v>0.79267634676333998</v>
      </c>
      <c r="AQ71" s="8">
        <v>1.0096000000000001</v>
      </c>
      <c r="AR71" s="8">
        <v>0.86262429620562997</v>
      </c>
      <c r="AS71" s="8">
        <v>0.55834416220584304</v>
      </c>
      <c r="AT71" s="8">
        <v>0.88339999999999996</v>
      </c>
      <c r="AU71" s="8">
        <v>0.82975681999999995</v>
      </c>
      <c r="AV71" s="8">
        <v>0.540493891</v>
      </c>
      <c r="AW71" s="8">
        <v>0.88339999999999996</v>
      </c>
      <c r="AX71" s="8">
        <v>0.450459582309582</v>
      </c>
      <c r="AY71" s="8">
        <v>0.39166620876795999</v>
      </c>
      <c r="AZ71" s="8">
        <v>0.37859999999999999</v>
      </c>
      <c r="BA71" s="8">
        <v>0.135046317657498</v>
      </c>
      <c r="BB71" s="8">
        <v>0.186285843743519</v>
      </c>
      <c r="BC71" s="8">
        <v>0</v>
      </c>
      <c r="BD71" s="8" t="s">
        <v>4</v>
      </c>
      <c r="BE71" s="8" t="s">
        <v>4</v>
      </c>
      <c r="BF71" s="8" t="s">
        <v>4</v>
      </c>
      <c r="BG71" s="8">
        <v>2.9374038532110101</v>
      </c>
      <c r="BH71" s="8">
        <v>1.3177485103769999</v>
      </c>
      <c r="BI71" s="8">
        <v>2.6503000000000001</v>
      </c>
      <c r="BJ71" s="8">
        <v>1.05966768665851</v>
      </c>
      <c r="BK71" s="8">
        <v>0.88364153259247902</v>
      </c>
      <c r="BL71" s="8">
        <v>0.75719999999999998</v>
      </c>
      <c r="BM71" s="8">
        <v>1.2907875612745101</v>
      </c>
      <c r="BN71" s="8">
        <v>1.0028555570348101</v>
      </c>
      <c r="BO71" s="8">
        <v>1.1357999999999999</v>
      </c>
      <c r="BP71" s="8">
        <v>0.1893</v>
      </c>
      <c r="BQ71" s="8">
        <v>0.22354913580758801</v>
      </c>
      <c r="BR71" s="8">
        <v>0.12620000000000001</v>
      </c>
      <c r="BS71" s="8">
        <v>0.49848999999999999</v>
      </c>
      <c r="BT71" s="8">
        <v>0.29924668599125998</v>
      </c>
      <c r="BU71" s="8">
        <v>0.37859999999999999</v>
      </c>
      <c r="BV71" s="8">
        <v>3.9514332110091699</v>
      </c>
      <c r="BW71" s="8">
        <v>0.88475621758612599</v>
      </c>
      <c r="BX71" s="8">
        <v>3.9123000000000001</v>
      </c>
      <c r="BY71">
        <v>1.83991088435374</v>
      </c>
      <c r="BZ71">
        <v>0.45299800511133098</v>
      </c>
      <c r="CA71">
        <v>1.893</v>
      </c>
      <c r="CB71">
        <v>1.1762228614685799</v>
      </c>
      <c r="CC71">
        <v>0.58709386030709798</v>
      </c>
      <c r="CD71" s="28">
        <v>1.262</v>
      </c>
      <c r="CE71" s="22">
        <v>0.284960816557981</v>
      </c>
      <c r="CF71">
        <v>0.27861388227990003</v>
      </c>
      <c r="CG71" s="28">
        <v>0.25240000000000001</v>
      </c>
    </row>
    <row r="72" spans="1:85" x14ac:dyDescent="0.2">
      <c r="A72" s="2" t="s">
        <v>252</v>
      </c>
      <c r="B72" s="2" t="s">
        <v>192</v>
      </c>
      <c r="C72" s="2" t="s">
        <v>3</v>
      </c>
      <c r="D72" s="4" t="s">
        <v>122</v>
      </c>
      <c r="E72" s="4" t="s">
        <v>122</v>
      </c>
      <c r="F72" s="8">
        <v>38187518</v>
      </c>
      <c r="G72" s="8">
        <f t="shared" si="16"/>
        <v>5728127700</v>
      </c>
      <c r="H72" s="2">
        <v>818000000</v>
      </c>
      <c r="I72" s="2">
        <f t="shared" si="12"/>
        <v>7.0026011002444992</v>
      </c>
      <c r="J72">
        <v>0.60734427737238905</v>
      </c>
      <c r="K72" s="2" t="s">
        <v>253</v>
      </c>
      <c r="L72" s="2" t="s">
        <v>253</v>
      </c>
      <c r="M72" s="8">
        <v>5866254</v>
      </c>
      <c r="N72" s="8">
        <v>4605892.0999999996</v>
      </c>
      <c r="O72" s="8">
        <v>6749422</v>
      </c>
      <c r="P72" s="8">
        <v>0.58797999999999995</v>
      </c>
      <c r="Q72" s="38">
        <f t="shared" si="13"/>
        <v>883168</v>
      </c>
      <c r="R72" s="38">
        <f t="shared" si="14"/>
        <v>989344</v>
      </c>
      <c r="S72" s="35">
        <f t="shared" si="11"/>
        <v>1.007835759616948E-3</v>
      </c>
      <c r="T72" s="35">
        <f t="shared" si="15"/>
        <v>0.10078357596169481</v>
      </c>
      <c r="U72" s="8">
        <v>0.107303</v>
      </c>
      <c r="V72" s="8">
        <v>-0.25468299999999999</v>
      </c>
      <c r="W72" s="8">
        <v>-0.113674</v>
      </c>
      <c r="X72" s="8">
        <v>-1.44374E-2</v>
      </c>
      <c r="Y72" s="8">
        <v>-5.7672399999999999E-2</v>
      </c>
      <c r="Z72" s="8">
        <v>4.6952399999999998E-2</v>
      </c>
      <c r="AA72" s="8">
        <v>-0.214119</v>
      </c>
      <c r="AB72" s="8">
        <v>0.123435</v>
      </c>
      <c r="AC72" s="8">
        <v>5.7522700000000003E-2</v>
      </c>
      <c r="AD72" s="8">
        <v>-2.2366E-2</v>
      </c>
      <c r="AE72" s="8">
        <v>9.5501900000000001E-2</v>
      </c>
      <c r="AF72" s="8">
        <v>2.1817400000000001E-2</v>
      </c>
      <c r="AG72" s="8">
        <v>-3.0714100000000001E-3</v>
      </c>
      <c r="AH72" s="8">
        <v>0.126749</v>
      </c>
      <c r="AI72" s="8">
        <v>7.3823200000000004E-3</v>
      </c>
      <c r="AJ72" s="8">
        <v>8.0495800000000006E-2</v>
      </c>
      <c r="AK72" s="8">
        <v>8.8146600000000006E-2</v>
      </c>
      <c r="AL72" s="8">
        <v>9.3718899999999994E-2</v>
      </c>
      <c r="AM72" s="8">
        <v>3.1722899999999998E-2</v>
      </c>
      <c r="AN72" s="8">
        <v>-1.36255E-2</v>
      </c>
      <c r="AO72" s="8">
        <v>2.2008345565749199</v>
      </c>
      <c r="AP72" s="8">
        <v>1.4071301676030801</v>
      </c>
      <c r="AQ72" s="8">
        <v>1.9993000000000001</v>
      </c>
      <c r="AR72" s="8">
        <v>2.0729359853121201</v>
      </c>
      <c r="AS72" s="8">
        <v>1.1690017608171801</v>
      </c>
      <c r="AT72" s="8">
        <v>2.2848999999999999</v>
      </c>
      <c r="AU72" s="8">
        <v>1.5305715600000001</v>
      </c>
      <c r="AV72" s="8">
        <v>1.319902873</v>
      </c>
      <c r="AW72" s="8">
        <v>1.1424000000000001</v>
      </c>
      <c r="AX72" s="8">
        <v>0.95417149877149898</v>
      </c>
      <c r="AY72" s="8">
        <v>0.60076307822902197</v>
      </c>
      <c r="AZ72" s="8">
        <v>0.99960000000000004</v>
      </c>
      <c r="BA72" s="8">
        <v>0.62938797577854699</v>
      </c>
      <c r="BB72" s="8">
        <v>0.57682764735727199</v>
      </c>
      <c r="BC72" s="8">
        <v>0.57120000000000004</v>
      </c>
      <c r="BD72" s="8">
        <v>1.41736972704715E-2</v>
      </c>
      <c r="BE72" s="8">
        <v>6.2044357316666202E-2</v>
      </c>
      <c r="BF72" s="8">
        <v>0</v>
      </c>
      <c r="BG72" s="8">
        <v>4.1309319266055002</v>
      </c>
      <c r="BH72" s="8">
        <v>1.31797884292575</v>
      </c>
      <c r="BI72" s="8">
        <v>3.8557000000000001</v>
      </c>
      <c r="BJ72" s="8">
        <v>1.4331061811505501</v>
      </c>
      <c r="BK72" s="8">
        <v>0.83521406742506499</v>
      </c>
      <c r="BL72" s="8">
        <v>1.4279999999999999</v>
      </c>
      <c r="BM72" s="8">
        <v>1.6032109681372499</v>
      </c>
      <c r="BN72" s="8">
        <v>1.2672254491471</v>
      </c>
      <c r="BO72" s="8">
        <v>1.4279999999999999</v>
      </c>
      <c r="BP72" s="8">
        <v>0.22739300184162101</v>
      </c>
      <c r="BQ72" s="8">
        <v>0.25734744260697801</v>
      </c>
      <c r="BR72" s="8">
        <v>0.14280000000000001</v>
      </c>
      <c r="BS72" s="8">
        <v>0.52674191419141903</v>
      </c>
      <c r="BT72" s="8">
        <v>0.299228247515688</v>
      </c>
      <c r="BU72" s="8">
        <v>0.57120000000000004</v>
      </c>
      <c r="BV72" s="8">
        <v>3.6239104587156001</v>
      </c>
      <c r="BW72" s="8">
        <v>1.04131164987879</v>
      </c>
      <c r="BX72" s="8">
        <v>3.4272999999999998</v>
      </c>
      <c r="BY72">
        <v>2.08074535147392</v>
      </c>
      <c r="BZ72">
        <v>1.3493660960481</v>
      </c>
      <c r="CA72">
        <v>1.8565</v>
      </c>
      <c r="CB72">
        <v>2.0073742619227901</v>
      </c>
      <c r="CC72">
        <v>0.62593729547563504</v>
      </c>
      <c r="CD72" s="28">
        <v>1.9993000000000001</v>
      </c>
      <c r="CE72" s="22">
        <v>0.47222560079163101</v>
      </c>
      <c r="CF72">
        <v>0.37312252825769099</v>
      </c>
      <c r="CG72" s="28">
        <v>0.4284</v>
      </c>
    </row>
    <row r="73" spans="1:85" x14ac:dyDescent="0.2">
      <c r="A73" s="2" t="s">
        <v>124</v>
      </c>
      <c r="B73" s="2" t="s">
        <v>57</v>
      </c>
      <c r="C73" s="4" t="s">
        <v>2</v>
      </c>
      <c r="D73" s="4" t="s">
        <v>122</v>
      </c>
      <c r="E73" s="4" t="s">
        <v>122</v>
      </c>
      <c r="F73" s="8">
        <v>11587513</v>
      </c>
      <c r="G73" s="8">
        <f t="shared" si="16"/>
        <v>1738126950</v>
      </c>
      <c r="H73" s="2">
        <v>818000000</v>
      </c>
      <c r="I73" s="2">
        <f t="shared" si="12"/>
        <v>2.1248495721271392</v>
      </c>
      <c r="J73" t="s">
        <v>4</v>
      </c>
      <c r="K73" s="2" t="s">
        <v>257</v>
      </c>
      <c r="L73" s="2" t="s">
        <v>260</v>
      </c>
      <c r="M73" s="8">
        <v>509869</v>
      </c>
      <c r="N73" s="8">
        <v>427296.2</v>
      </c>
      <c r="O73" s="8">
        <v>624341</v>
      </c>
      <c r="P73" s="8">
        <v>0.41905999999999999</v>
      </c>
      <c r="Q73" s="38">
        <f t="shared" si="13"/>
        <v>114472</v>
      </c>
      <c r="R73" s="38">
        <f t="shared" si="14"/>
        <v>7114425</v>
      </c>
      <c r="S73" s="35">
        <f t="shared" si="11"/>
        <v>1.3063083702633164E-4</v>
      </c>
      <c r="T73" s="35">
        <f t="shared" si="15"/>
        <v>1.3063083702633165E-2</v>
      </c>
      <c r="U73" s="8">
        <v>3.4118599999999999E-2</v>
      </c>
      <c r="V73" s="8">
        <v>8.4036600000000003E-2</v>
      </c>
      <c r="W73" s="8">
        <v>-6.8065799999999996E-2</v>
      </c>
      <c r="X73" s="8">
        <v>8.0664600000000003E-2</v>
      </c>
      <c r="Y73" s="8">
        <v>2.4713700000000002E-2</v>
      </c>
      <c r="Z73" s="8">
        <v>-0.17697099999999999</v>
      </c>
      <c r="AA73" s="8">
        <v>0.175617</v>
      </c>
      <c r="AB73" s="8">
        <v>-0.16800899999999999</v>
      </c>
      <c r="AC73" s="8">
        <v>0.228797</v>
      </c>
      <c r="AD73" s="8">
        <v>0.26403799999999999</v>
      </c>
      <c r="AE73" s="8">
        <v>4.8335599999999999E-2</v>
      </c>
      <c r="AF73" s="8">
        <v>1.9233299999999998E-2</v>
      </c>
      <c r="AG73" s="8">
        <v>7.1221599999999996E-2</v>
      </c>
      <c r="AH73" s="8">
        <v>0.240539</v>
      </c>
      <c r="AI73" s="8">
        <v>-0.23666999999999999</v>
      </c>
      <c r="AJ73" s="8">
        <v>0.35482599999999997</v>
      </c>
      <c r="AK73" s="8">
        <v>-0.10834000000000001</v>
      </c>
      <c r="AL73" s="8">
        <v>-0.107852</v>
      </c>
      <c r="AM73" s="8">
        <v>-3.6314699999999998E-2</v>
      </c>
      <c r="AN73" s="8">
        <v>7.2942999999999994E-2</v>
      </c>
      <c r="AO73" s="8">
        <v>8.7483763914373096</v>
      </c>
      <c r="AP73" s="8">
        <v>11.237081609737899</v>
      </c>
      <c r="AQ73" s="8">
        <v>2.8237000000000001</v>
      </c>
      <c r="AR73" s="8">
        <v>9.7721585679314593</v>
      </c>
      <c r="AS73" s="8">
        <v>14.3393076747604</v>
      </c>
      <c r="AT73" s="8">
        <v>1.8825000000000001</v>
      </c>
      <c r="AU73" s="8">
        <v>9.1594173699999999</v>
      </c>
      <c r="AV73" s="8">
        <v>8.9129049370000004</v>
      </c>
      <c r="AW73" s="8">
        <v>7.0593000000000004</v>
      </c>
      <c r="AX73" s="8">
        <v>7.4753057125307096</v>
      </c>
      <c r="AY73" s="8">
        <v>9.3580753966679193</v>
      </c>
      <c r="AZ73" s="8">
        <v>2.3531</v>
      </c>
      <c r="BA73" s="8">
        <v>4.1855173010380602</v>
      </c>
      <c r="BB73" s="8">
        <v>7.1939247678992304</v>
      </c>
      <c r="BC73" s="8">
        <v>0</v>
      </c>
      <c r="BD73" s="8" t="s">
        <v>4</v>
      </c>
      <c r="BE73" s="8" t="s">
        <v>4</v>
      </c>
      <c r="BF73" s="8" t="s">
        <v>4</v>
      </c>
      <c r="BG73" s="8">
        <v>13.1293328440367</v>
      </c>
      <c r="BH73" s="8">
        <v>12.545005930984001</v>
      </c>
      <c r="BI73" s="8">
        <v>10.3537</v>
      </c>
      <c r="BJ73" s="8">
        <v>6.43557009174312</v>
      </c>
      <c r="BK73" s="8">
        <v>7.0328631094062404</v>
      </c>
      <c r="BL73" s="8">
        <v>3.2944</v>
      </c>
      <c r="BM73" s="8">
        <v>9.75991537990196</v>
      </c>
      <c r="BN73" s="8">
        <v>13.1508686353062</v>
      </c>
      <c r="BO73" s="8">
        <v>2.8237000000000001</v>
      </c>
      <c r="BP73" s="8">
        <v>2.7163211042944799</v>
      </c>
      <c r="BQ73" s="8">
        <v>3.7412664821234398</v>
      </c>
      <c r="BR73" s="8">
        <v>0.47060000000000002</v>
      </c>
      <c r="BS73" s="8">
        <v>8.2115552712384794</v>
      </c>
      <c r="BT73" s="8">
        <v>5.4477896773275702</v>
      </c>
      <c r="BU73" s="8">
        <v>7.5298999999999996</v>
      </c>
      <c r="BV73" s="8">
        <v>12.4005140061162</v>
      </c>
      <c r="BW73" s="8">
        <v>13.5750578901536</v>
      </c>
      <c r="BX73" s="8">
        <v>5.6475</v>
      </c>
      <c r="BY73">
        <v>22.934528798185902</v>
      </c>
      <c r="BZ73">
        <v>17.959077977022901</v>
      </c>
      <c r="CA73">
        <v>20.236699999999999</v>
      </c>
      <c r="CB73">
        <v>24.352972747918201</v>
      </c>
      <c r="CC73">
        <v>18.502778089480898</v>
      </c>
      <c r="CD73" s="28">
        <v>19.766100000000002</v>
      </c>
      <c r="CE73" s="22">
        <v>16.906211053151001</v>
      </c>
      <c r="CF73">
        <v>15.613904473832999</v>
      </c>
      <c r="CG73" s="28">
        <v>14.5893</v>
      </c>
    </row>
    <row r="74" spans="1:85" x14ac:dyDescent="0.2">
      <c r="A74" s="2" t="s">
        <v>61</v>
      </c>
      <c r="B74" s="2" t="s">
        <v>191</v>
      </c>
      <c r="C74" s="2" t="s">
        <v>3</v>
      </c>
      <c r="D74" s="4" t="s">
        <v>122</v>
      </c>
      <c r="E74" s="4" t="s">
        <v>122</v>
      </c>
      <c r="F74" s="8">
        <v>31479564</v>
      </c>
      <c r="G74" s="8">
        <f t="shared" si="16"/>
        <v>4721934600</v>
      </c>
      <c r="H74" s="2">
        <v>818000000</v>
      </c>
      <c r="I74" s="2">
        <f t="shared" si="12"/>
        <v>5.7725361858190709</v>
      </c>
      <c r="J74">
        <v>0.68235878283164497</v>
      </c>
      <c r="K74" s="2" t="s">
        <v>253</v>
      </c>
      <c r="L74" s="2" t="s">
        <v>253</v>
      </c>
      <c r="M74" s="8">
        <v>4399846</v>
      </c>
      <c r="N74" s="8">
        <v>3385329.1</v>
      </c>
      <c r="O74" s="8">
        <v>4905653</v>
      </c>
      <c r="P74" s="8">
        <v>0.6673</v>
      </c>
      <c r="Q74" s="38">
        <f t="shared" si="13"/>
        <v>505807</v>
      </c>
      <c r="R74" s="38">
        <f t="shared" si="14"/>
        <v>2833113</v>
      </c>
      <c r="S74" s="35">
        <f t="shared" si="11"/>
        <v>5.7720658138040511E-4</v>
      </c>
      <c r="T74" s="35">
        <f t="shared" si="15"/>
        <v>5.7720658138040511E-2</v>
      </c>
      <c r="U74" s="8">
        <v>9.2810299999999998E-2</v>
      </c>
      <c r="V74" s="8">
        <v>-0.19444700000000001</v>
      </c>
      <c r="W74" s="8">
        <v>-0.26390599999999997</v>
      </c>
      <c r="X74" s="8">
        <v>-0.12726000000000001</v>
      </c>
      <c r="Y74" s="8">
        <v>-6.3735E-2</v>
      </c>
      <c r="Z74" s="8">
        <v>-6.2196700000000001E-2</v>
      </c>
      <c r="AA74" s="8">
        <v>0.14333299999999999</v>
      </c>
      <c r="AB74" s="8">
        <v>-8.57401E-2</v>
      </c>
      <c r="AC74" s="8">
        <v>-1.6525100000000001E-2</v>
      </c>
      <c r="AD74" s="8">
        <v>-9.3188699999999999E-2</v>
      </c>
      <c r="AE74" s="8">
        <v>-5.5795600000000001E-2</v>
      </c>
      <c r="AF74" s="8">
        <v>-5.6010900000000002E-2</v>
      </c>
      <c r="AG74" s="8">
        <v>-3.1302200000000002E-2</v>
      </c>
      <c r="AH74" s="8">
        <v>-2.5779900000000001E-2</v>
      </c>
      <c r="AI74" s="8">
        <v>-5.91531E-2</v>
      </c>
      <c r="AJ74" s="8">
        <v>-2.50593E-2</v>
      </c>
      <c r="AK74" s="8">
        <v>-6.2875200000000006E-2</v>
      </c>
      <c r="AL74" s="8">
        <v>-9.66553E-2</v>
      </c>
      <c r="AM74" s="8">
        <v>-0.120409</v>
      </c>
      <c r="AN74" s="8">
        <v>-1.2606300000000001E-2</v>
      </c>
      <c r="AO74" s="8">
        <v>0.51365663608562695</v>
      </c>
      <c r="AP74" s="8">
        <v>0.44124787376819902</v>
      </c>
      <c r="AQ74" s="8">
        <v>0.34649999999999997</v>
      </c>
      <c r="AR74" s="8">
        <v>0.86351432068543499</v>
      </c>
      <c r="AS74" s="8">
        <v>0.951494252643586</v>
      </c>
      <c r="AT74" s="8">
        <v>0.51970000000000005</v>
      </c>
      <c r="AU74" s="8">
        <v>0.57384042800000001</v>
      </c>
      <c r="AV74" s="8">
        <v>0.47624173199999997</v>
      </c>
      <c r="AW74" s="8">
        <v>0.51970000000000005</v>
      </c>
      <c r="AX74" s="8">
        <v>0.47394459459459498</v>
      </c>
      <c r="AY74" s="8">
        <v>0.33850932657899802</v>
      </c>
      <c r="AZ74" s="8">
        <v>0.51970000000000005</v>
      </c>
      <c r="BA74" s="8">
        <v>0.25190934256055397</v>
      </c>
      <c r="BB74" s="8">
        <v>0.23451342128143901</v>
      </c>
      <c r="BC74" s="8">
        <v>0.17319999999999999</v>
      </c>
      <c r="BD74" s="8">
        <v>8.5980148883374706E-3</v>
      </c>
      <c r="BE74" s="8">
        <v>5.3917434140662003E-2</v>
      </c>
      <c r="BF74" s="8">
        <v>0</v>
      </c>
      <c r="BG74" s="8">
        <v>1.4983794966237001</v>
      </c>
      <c r="BH74" s="8">
        <v>1.26153298652002</v>
      </c>
      <c r="BI74" s="8">
        <v>1.0394000000000001</v>
      </c>
      <c r="BJ74" s="8">
        <v>0.47720892966360901</v>
      </c>
      <c r="BK74" s="8">
        <v>0.36360526095666601</v>
      </c>
      <c r="BL74" s="8">
        <v>0.34649999999999997</v>
      </c>
      <c r="BM74" s="8">
        <v>0.52235281862745098</v>
      </c>
      <c r="BN74" s="8">
        <v>0.55183924124997097</v>
      </c>
      <c r="BO74" s="8">
        <v>0.34649999999999997</v>
      </c>
      <c r="BP74" s="8">
        <v>0.28758723926380397</v>
      </c>
      <c r="BQ74" s="8">
        <v>0.41793757570375301</v>
      </c>
      <c r="BR74" s="8">
        <v>0</v>
      </c>
      <c r="BS74" s="8">
        <v>0.44729270833333301</v>
      </c>
      <c r="BT74" s="8">
        <v>0.30367091203320801</v>
      </c>
      <c r="BU74" s="8">
        <v>0.34649999999999997</v>
      </c>
      <c r="BV74" s="8">
        <v>1.54818391437309</v>
      </c>
      <c r="BW74" s="8">
        <v>0.78455260968301799</v>
      </c>
      <c r="BX74" s="8">
        <v>1.3858999999999999</v>
      </c>
      <c r="BY74">
        <v>1.12922350718065</v>
      </c>
      <c r="BZ74">
        <v>0.58999264777780602</v>
      </c>
      <c r="CA74">
        <v>1.0394000000000001</v>
      </c>
      <c r="CB74">
        <v>1.39640463878327</v>
      </c>
      <c r="CC74">
        <v>0.76506983277814</v>
      </c>
      <c r="CD74" s="28">
        <v>1.3858999999999999</v>
      </c>
      <c r="CE74" s="22">
        <v>0.34202130915273399</v>
      </c>
      <c r="CF74">
        <v>0.36522172824978399</v>
      </c>
      <c r="CG74" s="28">
        <v>0.17319999999999999</v>
      </c>
    </row>
    <row r="75" spans="1:85" x14ac:dyDescent="0.2">
      <c r="A75" s="2" t="s">
        <v>193</v>
      </c>
      <c r="B75" s="2" t="s">
        <v>194</v>
      </c>
      <c r="C75" s="2" t="s">
        <v>0</v>
      </c>
      <c r="E75" s="4" t="s">
        <v>229</v>
      </c>
      <c r="F75" s="8">
        <v>98869318</v>
      </c>
      <c r="G75" s="8">
        <f t="shared" si="16"/>
        <v>14830397700</v>
      </c>
      <c r="H75" s="2">
        <v>818000000</v>
      </c>
      <c r="I75" s="2">
        <f t="shared" si="12"/>
        <v>18.130070537897311</v>
      </c>
      <c r="J75">
        <v>0.61342267508863801</v>
      </c>
      <c r="K75" s="2" t="s">
        <v>253</v>
      </c>
      <c r="L75" s="2" t="s">
        <v>253</v>
      </c>
      <c r="M75" s="8">
        <v>4679950</v>
      </c>
      <c r="N75" s="8">
        <v>4358150.4000000004</v>
      </c>
      <c r="O75" s="8">
        <v>6373886</v>
      </c>
      <c r="P75" s="8">
        <v>0.15964</v>
      </c>
      <c r="Q75" s="38">
        <f t="shared" si="13"/>
        <v>1693936</v>
      </c>
      <c r="R75" s="38">
        <f t="shared" si="14"/>
        <v>1364880</v>
      </c>
      <c r="S75" s="35">
        <f t="shared" si="11"/>
        <v>1.9330515545201981E-3</v>
      </c>
      <c r="T75" s="35">
        <f t="shared" si="15"/>
        <v>0.19330515545201982</v>
      </c>
      <c r="U75" s="8">
        <v>-5.4918000000000002E-2</v>
      </c>
      <c r="V75" s="8">
        <v>1.4108300000000001E-2</v>
      </c>
      <c r="W75" s="8">
        <v>-0.20297599999999999</v>
      </c>
      <c r="X75" s="8">
        <v>0.42667899999999997</v>
      </c>
      <c r="Y75" s="8">
        <v>0.28594399999999998</v>
      </c>
      <c r="Z75" s="8">
        <v>-0.229772</v>
      </c>
      <c r="AA75" s="8">
        <v>-0.199349</v>
      </c>
      <c r="AB75" s="8">
        <v>-0.17226900000000001</v>
      </c>
      <c r="AC75" s="8">
        <v>2.3811599999999999E-2</v>
      </c>
      <c r="AD75" s="8">
        <v>-9.4145900000000005E-2</v>
      </c>
      <c r="AE75" s="8">
        <v>4.84939E-2</v>
      </c>
      <c r="AF75" s="8">
        <v>-4.23177E-2</v>
      </c>
      <c r="AG75" s="8">
        <v>-3.6611600000000001E-2</v>
      </c>
      <c r="AH75" s="8">
        <v>-0.108873</v>
      </c>
      <c r="AI75" s="8">
        <v>3.5576999999999998E-2</v>
      </c>
      <c r="AJ75" s="8">
        <v>-6.21962E-2</v>
      </c>
      <c r="AK75" s="8">
        <v>1.3979200000000001E-2</v>
      </c>
      <c r="AL75" s="8">
        <v>-1.73315E-2</v>
      </c>
      <c r="AM75" s="8">
        <v>4.2442300000000002E-2</v>
      </c>
      <c r="AN75" s="8">
        <v>-7.9283699999999999E-2</v>
      </c>
      <c r="AO75" s="8">
        <v>0.36079645259938797</v>
      </c>
      <c r="AP75" s="8">
        <v>0.32163409164809798</v>
      </c>
      <c r="AQ75" s="8">
        <v>0.22059999999999999</v>
      </c>
      <c r="AR75" s="8">
        <v>0.60209981640146903</v>
      </c>
      <c r="AS75" s="8">
        <v>0.54214566890596805</v>
      </c>
      <c r="AT75" s="8">
        <v>0.49640000000000001</v>
      </c>
      <c r="AU75" s="8">
        <v>0.45633571899999997</v>
      </c>
      <c r="AV75" s="8">
        <v>0.50010023400000003</v>
      </c>
      <c r="AW75" s="8">
        <v>0.27579999999999999</v>
      </c>
      <c r="AX75" s="8">
        <v>0.234554786905497</v>
      </c>
      <c r="AY75" s="8">
        <v>0.146132004115963</v>
      </c>
      <c r="AZ75" s="8">
        <v>0.22059999999999999</v>
      </c>
      <c r="BA75" s="8">
        <v>7.0573265494912094E-2</v>
      </c>
      <c r="BB75" s="8">
        <v>0.106858693113212</v>
      </c>
      <c r="BC75" s="8">
        <v>5.5199999999999999E-2</v>
      </c>
      <c r="BD75" s="8">
        <v>1.2316377171215901E-2</v>
      </c>
      <c r="BE75" s="8">
        <v>5.09617461458233E-2</v>
      </c>
      <c r="BF75" s="8">
        <v>0</v>
      </c>
      <c r="BG75" s="8">
        <v>2.7698579816513802</v>
      </c>
      <c r="BH75" s="8">
        <v>2.54464656879408</v>
      </c>
      <c r="BI75" s="8">
        <v>1.8202</v>
      </c>
      <c r="BJ75" s="8">
        <v>0.83380483476132194</v>
      </c>
      <c r="BK75" s="8">
        <v>0.73991082632126204</v>
      </c>
      <c r="BL75" s="8">
        <v>0.60670000000000002</v>
      </c>
      <c r="BM75" s="8">
        <v>1.0254741421568601</v>
      </c>
      <c r="BN75" s="8">
        <v>1.03237132970485</v>
      </c>
      <c r="BO75" s="8">
        <v>0.60670000000000002</v>
      </c>
      <c r="BP75" s="8">
        <v>0.61285490797546005</v>
      </c>
      <c r="BQ75" s="8">
        <v>0.64981405968504302</v>
      </c>
      <c r="BR75" s="8">
        <v>0.27579999999999999</v>
      </c>
      <c r="BS75" s="8">
        <v>0.48769916820702403</v>
      </c>
      <c r="BT75" s="8">
        <v>0.254647994930564</v>
      </c>
      <c r="BU75" s="8">
        <v>0.49640000000000001</v>
      </c>
      <c r="BV75" s="8">
        <v>2.3434133944954101</v>
      </c>
      <c r="BW75" s="8">
        <v>1.0390187836376801</v>
      </c>
      <c r="BX75" s="8">
        <v>2.1511</v>
      </c>
      <c r="BY75">
        <v>1.8077178382464101</v>
      </c>
      <c r="BZ75">
        <v>1.15637475311912</v>
      </c>
      <c r="CA75">
        <v>1.8753</v>
      </c>
      <c r="CB75">
        <v>2.2823306818181801</v>
      </c>
      <c r="CC75">
        <v>1.3827007774881199</v>
      </c>
      <c r="CD75" s="28">
        <v>2.3166000000000002</v>
      </c>
      <c r="CE75" s="22">
        <v>0.28175523863315399</v>
      </c>
      <c r="CF75">
        <v>0.29680003765882301</v>
      </c>
      <c r="CG75" s="28">
        <v>0.22059999999999999</v>
      </c>
    </row>
    <row r="76" spans="1:85" x14ac:dyDescent="0.2">
      <c r="A76" s="2" t="s">
        <v>195</v>
      </c>
      <c r="B76" s="2" t="s">
        <v>196</v>
      </c>
      <c r="C76" s="2" t="s">
        <v>0</v>
      </c>
      <c r="E76" s="4" t="s">
        <v>229</v>
      </c>
      <c r="F76" s="8">
        <v>112851880</v>
      </c>
      <c r="G76" s="8">
        <f t="shared" si="16"/>
        <v>16927782000</v>
      </c>
      <c r="H76" s="2">
        <v>818000000</v>
      </c>
      <c r="I76" s="2">
        <f t="shared" si="12"/>
        <v>20.694110024449877</v>
      </c>
      <c r="J76">
        <v>0.60998871415341704</v>
      </c>
      <c r="K76" s="2" t="s">
        <v>253</v>
      </c>
      <c r="L76" s="2" t="s">
        <v>253</v>
      </c>
      <c r="M76" s="8">
        <v>4827191</v>
      </c>
      <c r="N76" s="8">
        <v>4489079.4000000004</v>
      </c>
      <c r="O76" s="8">
        <v>6571165</v>
      </c>
      <c r="P76" s="8">
        <v>0.16239000000000001</v>
      </c>
      <c r="Q76" s="38">
        <f t="shared" si="13"/>
        <v>1743974</v>
      </c>
      <c r="R76" s="38">
        <f t="shared" si="14"/>
        <v>1167601</v>
      </c>
      <c r="S76" s="35">
        <f t="shared" si="11"/>
        <v>1.990152905270806E-3</v>
      </c>
      <c r="T76" s="35">
        <f t="shared" si="15"/>
        <v>0.19901529052708061</v>
      </c>
      <c r="U76" s="8">
        <v>-5.58723E-2</v>
      </c>
      <c r="V76" s="8">
        <v>7.7825500000000001E-3</v>
      </c>
      <c r="W76" s="8">
        <v>-0.20396500000000001</v>
      </c>
      <c r="X76" s="8">
        <v>0.43132399999999999</v>
      </c>
      <c r="Y76" s="8">
        <v>0.28323100000000001</v>
      </c>
      <c r="Z76" s="8">
        <v>-0.224743</v>
      </c>
      <c r="AA76" s="8">
        <v>-0.19734599999999999</v>
      </c>
      <c r="AB76" s="8">
        <v>-0.159882</v>
      </c>
      <c r="AC76" s="8">
        <v>1.8072399999999999E-2</v>
      </c>
      <c r="AD76" s="8">
        <v>-9.67142E-2</v>
      </c>
      <c r="AE76" s="8">
        <v>4.4839999999999998E-2</v>
      </c>
      <c r="AF76" s="8">
        <v>-4.83262E-2</v>
      </c>
      <c r="AG76" s="8">
        <v>-3.2000500000000001E-2</v>
      </c>
      <c r="AH76" s="8">
        <v>-0.112369</v>
      </c>
      <c r="AI76" s="8">
        <v>2.81637E-2</v>
      </c>
      <c r="AJ76" s="8">
        <v>-6.7244899999999996E-2</v>
      </c>
      <c r="AK76" s="8">
        <v>6.8502399999999996E-3</v>
      </c>
      <c r="AL76" s="8">
        <v>-1.0740400000000001E-2</v>
      </c>
      <c r="AM76" s="8">
        <v>5.3294500000000002E-2</v>
      </c>
      <c r="AN76" s="8">
        <v>-7.7957200000000004E-2</v>
      </c>
      <c r="AO76" s="8">
        <v>0.34727229357798201</v>
      </c>
      <c r="AP76" s="8">
        <v>0.26925352819389098</v>
      </c>
      <c r="AQ76" s="8">
        <v>0.33829999999999999</v>
      </c>
      <c r="AR76" s="8">
        <v>0.47663145654834799</v>
      </c>
      <c r="AS76" s="8">
        <v>0.47670189937893498</v>
      </c>
      <c r="AT76" s="8">
        <v>0.33829999999999999</v>
      </c>
      <c r="AU76" s="8">
        <v>0.44291137600000002</v>
      </c>
      <c r="AV76" s="8">
        <v>0.49929241299999999</v>
      </c>
      <c r="AW76" s="8">
        <v>0.28989999999999999</v>
      </c>
      <c r="AX76" s="8">
        <v>0.222489926289926</v>
      </c>
      <c r="AY76" s="8">
        <v>0.14276736548772001</v>
      </c>
      <c r="AZ76" s="8">
        <v>0.1933</v>
      </c>
      <c r="BA76" s="8">
        <v>8.0179726027397299E-2</v>
      </c>
      <c r="BB76" s="8">
        <v>8.8625096570639703E-2</v>
      </c>
      <c r="BC76" s="8">
        <v>4.8300000000000003E-2</v>
      </c>
      <c r="BD76" s="8" t="s">
        <v>4</v>
      </c>
      <c r="BE76" s="8" t="s">
        <v>4</v>
      </c>
      <c r="BF76" s="8" t="s">
        <v>4</v>
      </c>
      <c r="BG76" s="8">
        <v>2.8772085626911301</v>
      </c>
      <c r="BH76" s="8">
        <v>2.3543051338724701</v>
      </c>
      <c r="BI76" s="8">
        <v>1.9329000000000001</v>
      </c>
      <c r="BJ76" s="8">
        <v>0.67758408812729498</v>
      </c>
      <c r="BK76" s="8">
        <v>0.451727359060343</v>
      </c>
      <c r="BL76" s="8">
        <v>0.62819999999999998</v>
      </c>
      <c r="BM76" s="8">
        <v>1.2254525122549</v>
      </c>
      <c r="BN76" s="8">
        <v>1.2317094376831801</v>
      </c>
      <c r="BO76" s="8">
        <v>0.7248</v>
      </c>
      <c r="BP76" s="8">
        <v>0.68316822085889595</v>
      </c>
      <c r="BQ76" s="8">
        <v>0.79635446496504403</v>
      </c>
      <c r="BR76" s="8">
        <v>0.43490000000000001</v>
      </c>
      <c r="BS76" s="8">
        <v>0.49069337811900199</v>
      </c>
      <c r="BT76" s="8">
        <v>0.35697858273907501</v>
      </c>
      <c r="BU76" s="8">
        <v>0.33829999999999999</v>
      </c>
      <c r="BV76" s="8">
        <v>2.5534321712538199</v>
      </c>
      <c r="BW76" s="8">
        <v>1.0748521127184401</v>
      </c>
      <c r="BX76" s="8">
        <v>2.6093999999999999</v>
      </c>
      <c r="BY76">
        <v>1.82071171579743</v>
      </c>
      <c r="BZ76">
        <v>1.20257402911969</v>
      </c>
      <c r="CA76">
        <v>1.7396</v>
      </c>
      <c r="CB76">
        <v>2.49647547312642</v>
      </c>
      <c r="CC76">
        <v>1.51778948293865</v>
      </c>
      <c r="CD76" s="28">
        <v>2.9477000000000002</v>
      </c>
      <c r="CE76" s="22">
        <v>0.336677542372881</v>
      </c>
      <c r="CF76">
        <v>0.43043199265808202</v>
      </c>
      <c r="CG76" s="28">
        <v>0.14499999999999999</v>
      </c>
    </row>
    <row r="77" spans="1:85" x14ac:dyDescent="0.2">
      <c r="C77" s="2">
        <f>COUNTIF(C4:C76,"BLMT")</f>
        <v>12</v>
      </c>
      <c r="D77" s="8">
        <f>COUNTIF(D4:D74,"Medicinal Genomics")</f>
        <v>10</v>
      </c>
      <c r="E77" s="8">
        <f>COUNTIF(E4:E76,"kane")</f>
        <v>57</v>
      </c>
      <c r="I77" s="2">
        <f>SUM(I4:I76)</f>
        <v>479.03833875523145</v>
      </c>
      <c r="R77" s="38"/>
      <c r="S77" s="38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85" x14ac:dyDescent="0.2">
      <c r="C78" s="2">
        <f>COUNTIF(C4:C76,"Hemp")</f>
        <v>16</v>
      </c>
      <c r="E78" s="8">
        <f>COUNTIF(E4:E76,"Medicinal Genomics")</f>
        <v>11</v>
      </c>
      <c r="K78" s="2">
        <f t="shared" ref="K78" si="17">COUNTIF(K4:K76,"I")</f>
        <v>58</v>
      </c>
      <c r="L78" s="2">
        <f t="shared" ref="L78" si="18">COUNTIF(L4:L76,"I")</f>
        <v>60</v>
      </c>
      <c r="R78" s="38"/>
      <c r="S78" s="38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85" x14ac:dyDescent="0.2">
      <c r="C79" s="2">
        <f>COUNTIF(C4:C76,"Hybrid")</f>
        <v>14</v>
      </c>
      <c r="D79" s="8">
        <f>71-10</f>
        <v>61</v>
      </c>
      <c r="E79" s="8">
        <f>COUNTIF(E4:E76,"page")</f>
        <v>3</v>
      </c>
      <c r="K79" s="2">
        <f t="shared" ref="K79" si="19">COUNTIF(K4:K76,"II")</f>
        <v>8</v>
      </c>
      <c r="L79" s="2">
        <f t="shared" ref="L79" si="20">COUNTIF(L4:L76,"II")</f>
        <v>8</v>
      </c>
      <c r="R79" s="38"/>
      <c r="S79" s="38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85" x14ac:dyDescent="0.2">
      <c r="C80" s="2">
        <f>COUNTIF(C4:C76,"NLMT")</f>
        <v>31</v>
      </c>
      <c r="D80" s="8">
        <f>D79-2</f>
        <v>59</v>
      </c>
      <c r="E80" s="8">
        <f>COUNTIF(E4:E76,"sh")</f>
        <v>2</v>
      </c>
      <c r="K80" s="2">
        <f t="shared" ref="K80" si="21">COUNTIF(K4:K76,"III")</f>
        <v>2</v>
      </c>
      <c r="L80" s="2">
        <f t="shared" ref="L80" si="22">COUNTIF(L4:L76,"III")</f>
        <v>2</v>
      </c>
      <c r="R80" s="38"/>
      <c r="S80" s="38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</row>
    <row r="81" spans="1:40" x14ac:dyDescent="0.2">
      <c r="C81" s="2">
        <f>SUM(C77:C80)</f>
        <v>73</v>
      </c>
      <c r="D81" s="8">
        <f>D80-2</f>
        <v>57</v>
      </c>
      <c r="E81" s="8">
        <f>SUM(E77:E80)</f>
        <v>73</v>
      </c>
      <c r="K81" s="2">
        <f>COUNTIF(K4:K76,"IV")</f>
        <v>1</v>
      </c>
      <c r="L81" s="2">
        <f>COUNTIF(L4:L76,"IV")</f>
        <v>1</v>
      </c>
      <c r="R81" s="38"/>
      <c r="S81" s="38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</row>
    <row r="82" spans="1:40" x14ac:dyDescent="0.2">
      <c r="D82" s="8" t="s">
        <v>250</v>
      </c>
      <c r="K82" s="2">
        <f>COUNTIF(K4:K76,"V")</f>
        <v>1</v>
      </c>
      <c r="L82" s="2">
        <f>COUNTIF(L4:L76,"V")</f>
        <v>1</v>
      </c>
      <c r="R82" s="38"/>
      <c r="S82" s="38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</row>
    <row r="83" spans="1:40" x14ac:dyDescent="0.2">
      <c r="K83" s="2">
        <f>COUNTIF(K4:K76,"VI")</f>
        <v>1</v>
      </c>
      <c r="L83" s="2">
        <f>COUNTIF(L4:L76,"VI")</f>
        <v>1</v>
      </c>
      <c r="R83" s="38"/>
      <c r="S83" s="38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x14ac:dyDescent="0.2">
      <c r="K84" s="2">
        <f>COUNTIF(K4:K76,"VII")</f>
        <v>1</v>
      </c>
      <c r="L84" s="2">
        <f>COUNTIF(L4:L76,"VII")</f>
        <v>0</v>
      </c>
      <c r="R84" s="38"/>
      <c r="S84" s="38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</row>
    <row r="85" spans="1:40" x14ac:dyDescent="0.2">
      <c r="K85" s="2">
        <f>COUNTIF(K4:K76,"VIII")</f>
        <v>1</v>
      </c>
      <c r="L85" s="2">
        <f>COUNTIF(L4:L76,"VIII")</f>
        <v>0</v>
      </c>
    </row>
    <row r="86" spans="1:40" x14ac:dyDescent="0.2">
      <c r="A86" s="5"/>
      <c r="B86" s="5"/>
      <c r="C86" s="5"/>
      <c r="K86" s="2">
        <f>SUM(K78:K85)</f>
        <v>73</v>
      </c>
      <c r="L86" s="2">
        <f>SUM(L78:L85)</f>
        <v>73</v>
      </c>
    </row>
    <row r="87" spans="1:40" x14ac:dyDescent="0.2">
      <c r="A87" s="5"/>
      <c r="B87" s="5"/>
      <c r="C87" s="5"/>
      <c r="K87" s="2">
        <f>(58/73)*100</f>
        <v>79.452054794520549</v>
      </c>
      <c r="L87" s="2">
        <f>(60/73)*100</f>
        <v>82.191780821917803</v>
      </c>
    </row>
    <row r="88" spans="1:40" x14ac:dyDescent="0.2">
      <c r="A88" s="3"/>
      <c r="B88" s="3"/>
      <c r="C88" s="3"/>
    </row>
    <row r="89" spans="1:40" x14ac:dyDescent="0.2">
      <c r="A89" s="5"/>
      <c r="B89" s="5"/>
      <c r="C89" s="8"/>
    </row>
    <row r="90" spans="1:40" x14ac:dyDescent="0.2">
      <c r="A90" s="5"/>
      <c r="B90" s="5"/>
      <c r="C90" s="8"/>
    </row>
    <row r="91" spans="1:40" x14ac:dyDescent="0.2">
      <c r="C91" s="8"/>
    </row>
    <row r="92" spans="1:40" x14ac:dyDescent="0.2">
      <c r="C92" s="8"/>
    </row>
    <row r="93" spans="1:40" x14ac:dyDescent="0.2">
      <c r="C93" s="8"/>
    </row>
    <row r="94" spans="1:40" x14ac:dyDescent="0.2">
      <c r="C94" s="8"/>
    </row>
    <row r="95" spans="1:40" x14ac:dyDescent="0.2">
      <c r="C95" s="8"/>
    </row>
    <row r="96" spans="1:40" x14ac:dyDescent="0.2">
      <c r="C96" s="8"/>
    </row>
    <row r="97" spans="3:3" x14ac:dyDescent="0.2">
      <c r="C97" s="8"/>
    </row>
    <row r="98" spans="3:3" x14ac:dyDescent="0.2">
      <c r="C98" s="8"/>
    </row>
    <row r="99" spans="3:3" x14ac:dyDescent="0.2">
      <c r="C99" s="8"/>
    </row>
    <row r="100" spans="3:3" x14ac:dyDescent="0.2">
      <c r="C100" s="8"/>
    </row>
    <row r="101" spans="3:3" x14ac:dyDescent="0.2">
      <c r="C101" s="8"/>
    </row>
    <row r="102" spans="3:3" x14ac:dyDescent="0.2">
      <c r="C102" s="8"/>
    </row>
    <row r="103" spans="3:3" x14ac:dyDescent="0.2">
      <c r="C103" s="8"/>
    </row>
    <row r="104" spans="3:3" x14ac:dyDescent="0.2">
      <c r="C104" s="8"/>
    </row>
    <row r="105" spans="3:3" x14ac:dyDescent="0.2">
      <c r="C105" s="8"/>
    </row>
    <row r="106" spans="3:3" x14ac:dyDescent="0.2">
      <c r="C106" s="8"/>
    </row>
    <row r="107" spans="3:3" x14ac:dyDescent="0.2">
      <c r="C107" s="8"/>
    </row>
    <row r="108" spans="3:3" x14ac:dyDescent="0.2">
      <c r="C108" s="8"/>
    </row>
    <row r="109" spans="3:3" x14ac:dyDescent="0.2">
      <c r="C109" s="8"/>
    </row>
    <row r="110" spans="3:3" x14ac:dyDescent="0.2">
      <c r="C110" s="8"/>
    </row>
    <row r="111" spans="3:3" x14ac:dyDescent="0.2">
      <c r="C111" s="8"/>
    </row>
  </sheetData>
  <mergeCells count="16">
    <mergeCell ref="BY2:CA2"/>
    <mergeCell ref="CB2:CD2"/>
    <mergeCell ref="M2:T2"/>
    <mergeCell ref="U2:AN2"/>
    <mergeCell ref="BV2:BX2"/>
    <mergeCell ref="BA2:BC2"/>
    <mergeCell ref="BS2:BU2"/>
    <mergeCell ref="BD2:BF2"/>
    <mergeCell ref="AO2:AQ2"/>
    <mergeCell ref="AR2:AT2"/>
    <mergeCell ref="AU2:AW2"/>
    <mergeCell ref="AX2:AZ2"/>
    <mergeCell ref="BG2:BI2"/>
    <mergeCell ref="BJ2:BL2"/>
    <mergeCell ref="BM2:BO2"/>
    <mergeCell ref="BP2:BR2"/>
  </mergeCells>
  <pageMargins left="1" right="1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D6FE4-6288-2041-B71C-88A12B132E45}">
  <dimension ref="A2:K79"/>
  <sheetViews>
    <sheetView workbookViewId="0">
      <selection activeCell="F76" sqref="F76:F79"/>
    </sheetView>
  </sheetViews>
  <sheetFormatPr baseColWidth="10" defaultRowHeight="16" x14ac:dyDescent="0.2"/>
  <cols>
    <col min="1" max="1" width="43.1640625" style="2" customWidth="1"/>
    <col min="2" max="2" width="14.33203125" style="2" bestFit="1" customWidth="1"/>
    <col min="3" max="16384" width="10.83203125" style="2"/>
  </cols>
  <sheetData>
    <row r="2" spans="1:6" x14ac:dyDescent="0.2">
      <c r="A2" s="2" t="s">
        <v>204</v>
      </c>
      <c r="B2" s="2" t="s">
        <v>203</v>
      </c>
      <c r="C2" s="2" t="s">
        <v>1</v>
      </c>
      <c r="D2" s="2" t="s">
        <v>3</v>
      </c>
      <c r="E2" s="2" t="s">
        <v>2</v>
      </c>
      <c r="F2" s="2" t="s">
        <v>205</v>
      </c>
    </row>
    <row r="3" spans="1:6" x14ac:dyDescent="0.2">
      <c r="A3" s="2" t="s">
        <v>5</v>
      </c>
      <c r="B3" s="2" t="s">
        <v>126</v>
      </c>
      <c r="C3" s="2">
        <v>6.2E-2</v>
      </c>
      <c r="D3" s="2">
        <v>0.214</v>
      </c>
      <c r="E3" s="2">
        <v>0.72399999999999998</v>
      </c>
      <c r="F3" s="4" t="s">
        <v>2</v>
      </c>
    </row>
    <row r="4" spans="1:6" x14ac:dyDescent="0.2">
      <c r="A4" s="2" t="s">
        <v>6</v>
      </c>
      <c r="B4" s="2" t="s">
        <v>137</v>
      </c>
      <c r="C4" s="2">
        <v>0</v>
      </c>
      <c r="D4" s="2">
        <v>1</v>
      </c>
      <c r="E4" s="2">
        <v>0</v>
      </c>
      <c r="F4" s="2" t="s">
        <v>3</v>
      </c>
    </row>
    <row r="5" spans="1:6" x14ac:dyDescent="0.2">
      <c r="A5" s="2" t="s">
        <v>7</v>
      </c>
      <c r="B5" s="2" t="s">
        <v>127</v>
      </c>
      <c r="C5" s="2">
        <v>1</v>
      </c>
      <c r="D5" s="2">
        <v>0</v>
      </c>
      <c r="E5" s="2">
        <v>0</v>
      </c>
      <c r="F5" s="2" t="s">
        <v>1</v>
      </c>
    </row>
    <row r="6" spans="1:6" x14ac:dyDescent="0.2">
      <c r="A6" s="2" t="s">
        <v>7</v>
      </c>
      <c r="B6" s="2" t="s">
        <v>128</v>
      </c>
      <c r="C6" s="2">
        <v>1</v>
      </c>
      <c r="D6" s="2">
        <v>0</v>
      </c>
      <c r="E6" s="2">
        <v>0</v>
      </c>
      <c r="F6" s="2" t="s">
        <v>1</v>
      </c>
    </row>
    <row r="7" spans="1:6" x14ac:dyDescent="0.2">
      <c r="A7" s="2" t="s">
        <v>7</v>
      </c>
      <c r="B7" s="2" t="s">
        <v>129</v>
      </c>
      <c r="C7" s="2">
        <v>1</v>
      </c>
      <c r="D7" s="2">
        <v>0</v>
      </c>
      <c r="E7" s="2">
        <v>0</v>
      </c>
      <c r="F7" s="2" t="s">
        <v>1</v>
      </c>
    </row>
    <row r="8" spans="1:6" x14ac:dyDescent="0.2">
      <c r="A8" s="2" t="s">
        <v>8</v>
      </c>
      <c r="B8" s="2" t="s">
        <v>130</v>
      </c>
      <c r="C8" s="2">
        <v>0.98199999999999998</v>
      </c>
      <c r="D8" s="2">
        <v>1E-3</v>
      </c>
      <c r="E8" s="2">
        <v>1.7000000000000001E-2</v>
      </c>
      <c r="F8" s="2" t="s">
        <v>1</v>
      </c>
    </row>
    <row r="9" spans="1:6" x14ac:dyDescent="0.2">
      <c r="A9" s="2" t="s">
        <v>9</v>
      </c>
      <c r="B9" s="2" t="s">
        <v>131</v>
      </c>
      <c r="C9" s="2">
        <v>4.1000000000000002E-2</v>
      </c>
      <c r="D9" s="2">
        <v>0.55900000000000005</v>
      </c>
      <c r="E9" s="2">
        <v>0.40100000000000002</v>
      </c>
      <c r="F9" s="4" t="s">
        <v>0</v>
      </c>
    </row>
    <row r="10" spans="1:6" x14ac:dyDescent="0.2">
      <c r="A10" s="2" t="s">
        <v>10</v>
      </c>
      <c r="B10" s="2" t="s">
        <v>132</v>
      </c>
      <c r="C10" s="2">
        <v>1.2E-2</v>
      </c>
      <c r="D10" s="2">
        <v>0.42</v>
      </c>
      <c r="E10" s="2">
        <v>0.56899999999999995</v>
      </c>
      <c r="F10" s="4" t="s">
        <v>0</v>
      </c>
    </row>
    <row r="11" spans="1:6" x14ac:dyDescent="0.2">
      <c r="A11" s="2" t="s">
        <v>11</v>
      </c>
      <c r="B11" s="2" t="s">
        <v>133</v>
      </c>
      <c r="C11" s="2">
        <v>0</v>
      </c>
      <c r="D11" s="2">
        <v>0.10299999999999999</v>
      </c>
      <c r="E11" s="2">
        <v>0.89700000000000002</v>
      </c>
      <c r="F11" s="2" t="s">
        <v>2</v>
      </c>
    </row>
    <row r="12" spans="1:6" x14ac:dyDescent="0.2">
      <c r="A12" s="2" t="s">
        <v>12</v>
      </c>
      <c r="B12" s="2" t="s">
        <v>134</v>
      </c>
      <c r="C12" s="2">
        <v>0</v>
      </c>
      <c r="D12" s="2">
        <v>1.2E-2</v>
      </c>
      <c r="E12" s="2">
        <v>0.98799999999999999</v>
      </c>
      <c r="F12" s="2" t="s">
        <v>2</v>
      </c>
    </row>
    <row r="13" spans="1:6" x14ac:dyDescent="0.2">
      <c r="A13" s="2" t="s">
        <v>13</v>
      </c>
      <c r="B13" s="2" t="s">
        <v>135</v>
      </c>
      <c r="C13" s="2">
        <v>0.247</v>
      </c>
      <c r="D13" s="2">
        <v>0.2</v>
      </c>
      <c r="E13" s="2">
        <v>0.55300000000000005</v>
      </c>
      <c r="F13" s="2" t="s">
        <v>0</v>
      </c>
    </row>
    <row r="14" spans="1:6" x14ac:dyDescent="0.2">
      <c r="A14" s="2" t="s">
        <v>14</v>
      </c>
      <c r="B14" s="2" t="s">
        <v>136</v>
      </c>
      <c r="C14" s="2">
        <v>0.156</v>
      </c>
      <c r="D14" s="2">
        <v>0.56000000000000005</v>
      </c>
      <c r="E14" s="2">
        <v>0.28399999999999997</v>
      </c>
      <c r="F14" s="2" t="s">
        <v>0</v>
      </c>
    </row>
    <row r="15" spans="1:6" x14ac:dyDescent="0.2">
      <c r="A15" s="2" t="s">
        <v>6</v>
      </c>
      <c r="B15" s="2" t="s">
        <v>147</v>
      </c>
      <c r="C15" s="2">
        <v>0</v>
      </c>
      <c r="D15" s="2">
        <v>1</v>
      </c>
      <c r="E15" s="2">
        <v>0</v>
      </c>
      <c r="F15" s="2" t="s">
        <v>3</v>
      </c>
    </row>
    <row r="16" spans="1:6" x14ac:dyDescent="0.2">
      <c r="A16" s="2" t="s">
        <v>15</v>
      </c>
      <c r="B16" s="2" t="s">
        <v>138</v>
      </c>
      <c r="C16" s="2">
        <v>8.0000000000000002E-3</v>
      </c>
      <c r="D16" s="2">
        <v>0.13400000000000001</v>
      </c>
      <c r="E16" s="2">
        <v>0.85699999999999998</v>
      </c>
      <c r="F16" s="4" t="s">
        <v>2</v>
      </c>
    </row>
    <row r="17" spans="1:6" x14ac:dyDescent="0.2">
      <c r="A17" s="2" t="s">
        <v>16</v>
      </c>
      <c r="B17" s="2" t="s">
        <v>139</v>
      </c>
      <c r="C17" s="2">
        <v>0.09</v>
      </c>
      <c r="D17" s="2">
        <v>1.2999999999999999E-2</v>
      </c>
      <c r="E17" s="2">
        <v>0.89800000000000002</v>
      </c>
      <c r="F17" s="4" t="s">
        <v>2</v>
      </c>
    </row>
    <row r="18" spans="1:6" x14ac:dyDescent="0.2">
      <c r="A18" s="2" t="s">
        <v>17</v>
      </c>
      <c r="B18" s="2" t="s">
        <v>140</v>
      </c>
      <c r="C18" s="2">
        <v>5.5E-2</v>
      </c>
      <c r="D18" s="2">
        <v>0.124</v>
      </c>
      <c r="E18" s="2">
        <v>0.82099999999999995</v>
      </c>
      <c r="F18" s="4" t="s">
        <v>2</v>
      </c>
    </row>
    <row r="19" spans="1:6" x14ac:dyDescent="0.2">
      <c r="A19" s="2" t="s">
        <v>18</v>
      </c>
      <c r="B19" s="2" t="s">
        <v>141</v>
      </c>
      <c r="C19" s="2">
        <v>0.24</v>
      </c>
      <c r="D19" s="2">
        <v>6.0000000000000001E-3</v>
      </c>
      <c r="E19" s="2">
        <v>0.754</v>
      </c>
      <c r="F19" s="2" t="s">
        <v>2</v>
      </c>
    </row>
    <row r="20" spans="1:6" x14ac:dyDescent="0.2">
      <c r="A20" s="2" t="s">
        <v>19</v>
      </c>
      <c r="B20" s="2" t="s">
        <v>142</v>
      </c>
      <c r="C20" s="2">
        <v>0.189</v>
      </c>
      <c r="D20" s="2">
        <v>2.1000000000000001E-2</v>
      </c>
      <c r="E20" s="2">
        <v>0.79</v>
      </c>
      <c r="F20" s="4" t="s">
        <v>2</v>
      </c>
    </row>
    <row r="21" spans="1:6" x14ac:dyDescent="0.2">
      <c r="A21" s="2" t="s">
        <v>20</v>
      </c>
      <c r="B21" s="2" t="s">
        <v>143</v>
      </c>
      <c r="C21" s="2">
        <v>5.1999999999999998E-2</v>
      </c>
      <c r="D21" s="2">
        <v>0.158</v>
      </c>
      <c r="E21" s="2">
        <v>0.79</v>
      </c>
      <c r="F21" s="4" t="s">
        <v>2</v>
      </c>
    </row>
    <row r="22" spans="1:6" x14ac:dyDescent="0.2">
      <c r="A22" s="2" t="s">
        <v>21</v>
      </c>
      <c r="B22" s="2" t="s">
        <v>144</v>
      </c>
      <c r="C22" s="2">
        <v>0</v>
      </c>
      <c r="D22" s="2">
        <v>1.7999999999999999E-2</v>
      </c>
      <c r="E22" s="2">
        <v>0.98199999999999998</v>
      </c>
      <c r="F22" s="2" t="s">
        <v>2</v>
      </c>
    </row>
    <row r="23" spans="1:6" x14ac:dyDescent="0.2">
      <c r="A23" s="2" t="s">
        <v>22</v>
      </c>
      <c r="B23" s="2" t="s">
        <v>145</v>
      </c>
      <c r="C23" s="2">
        <v>4.0000000000000001E-3</v>
      </c>
      <c r="D23" s="2">
        <v>2.5999999999999999E-2</v>
      </c>
      <c r="E23" s="2">
        <v>0.97</v>
      </c>
      <c r="F23" s="4" t="s">
        <v>2</v>
      </c>
    </row>
    <row r="24" spans="1:6" x14ac:dyDescent="0.2">
      <c r="A24" s="2" t="s">
        <v>23</v>
      </c>
      <c r="B24" s="2" t="s">
        <v>146</v>
      </c>
      <c r="C24" s="2">
        <v>0</v>
      </c>
      <c r="D24" s="2">
        <v>0</v>
      </c>
      <c r="E24" s="2">
        <v>1</v>
      </c>
      <c r="F24" s="2" t="s">
        <v>2</v>
      </c>
    </row>
    <row r="25" spans="1:6" x14ac:dyDescent="0.2">
      <c r="A25" s="2" t="s">
        <v>6</v>
      </c>
      <c r="B25" s="2" t="s">
        <v>158</v>
      </c>
      <c r="C25" s="2">
        <v>0</v>
      </c>
      <c r="D25" s="2">
        <v>0.92300000000000004</v>
      </c>
      <c r="E25" s="2">
        <v>7.6999999999999999E-2</v>
      </c>
      <c r="F25" s="2" t="s">
        <v>3</v>
      </c>
    </row>
    <row r="26" spans="1:6" x14ac:dyDescent="0.2">
      <c r="A26" s="2" t="s">
        <v>24</v>
      </c>
      <c r="B26" s="2" t="s">
        <v>148</v>
      </c>
      <c r="C26" s="2">
        <v>6.9000000000000006E-2</v>
      </c>
      <c r="D26" s="2">
        <v>0.503</v>
      </c>
      <c r="E26" s="2">
        <v>0.42799999999999999</v>
      </c>
      <c r="F26" s="4" t="s">
        <v>0</v>
      </c>
    </row>
    <row r="27" spans="1:6" x14ac:dyDescent="0.2">
      <c r="A27" s="2" t="s">
        <v>25</v>
      </c>
      <c r="B27" s="2" t="s">
        <v>149</v>
      </c>
      <c r="C27" s="2">
        <v>0.23699999999999999</v>
      </c>
      <c r="D27" s="2">
        <v>0.158</v>
      </c>
      <c r="E27" s="2">
        <v>0.60499999999999998</v>
      </c>
      <c r="F27" s="2" t="s">
        <v>2</v>
      </c>
    </row>
    <row r="28" spans="1:6" x14ac:dyDescent="0.2">
      <c r="A28" s="2" t="s">
        <v>11</v>
      </c>
      <c r="B28" s="2" t="s">
        <v>150</v>
      </c>
      <c r="C28" s="2">
        <v>0</v>
      </c>
      <c r="D28" s="2">
        <v>6.5000000000000002E-2</v>
      </c>
      <c r="E28" s="2">
        <v>0.93500000000000005</v>
      </c>
      <c r="F28" s="2" t="s">
        <v>2</v>
      </c>
    </row>
    <row r="29" spans="1:6" x14ac:dyDescent="0.2">
      <c r="A29" s="2" t="s">
        <v>26</v>
      </c>
      <c r="B29" s="2" t="s">
        <v>151</v>
      </c>
      <c r="C29" s="2">
        <v>4.1000000000000002E-2</v>
      </c>
      <c r="D29" s="2">
        <v>9.2999999999999999E-2</v>
      </c>
      <c r="E29" s="2">
        <v>0.86599999999999999</v>
      </c>
      <c r="F29" s="4" t="s">
        <v>2</v>
      </c>
    </row>
    <row r="30" spans="1:6" x14ac:dyDescent="0.2">
      <c r="A30" s="2" t="s">
        <v>27</v>
      </c>
      <c r="B30" s="2" t="s">
        <v>152</v>
      </c>
      <c r="C30" s="2">
        <v>1.2E-2</v>
      </c>
      <c r="D30" s="2">
        <v>0.51300000000000001</v>
      </c>
      <c r="E30" s="2">
        <v>0.47499999999999998</v>
      </c>
      <c r="F30" s="4" t="s">
        <v>0</v>
      </c>
    </row>
    <row r="31" spans="1:6" x14ac:dyDescent="0.2">
      <c r="A31" s="2" t="s">
        <v>28</v>
      </c>
      <c r="B31" s="2" t="s">
        <v>153</v>
      </c>
      <c r="C31" s="2">
        <v>0.2</v>
      </c>
      <c r="D31" s="2">
        <v>0.45500000000000002</v>
      </c>
      <c r="E31" s="2">
        <v>0.34599999999999997</v>
      </c>
      <c r="F31" s="2" t="s">
        <v>0</v>
      </c>
    </row>
    <row r="32" spans="1:6" x14ac:dyDescent="0.2">
      <c r="A32" s="2" t="s">
        <v>29</v>
      </c>
      <c r="B32" s="2" t="s">
        <v>154</v>
      </c>
      <c r="C32" s="2">
        <v>0.93799999999999994</v>
      </c>
      <c r="D32" s="2">
        <v>0</v>
      </c>
      <c r="E32" s="2">
        <v>6.2E-2</v>
      </c>
      <c r="F32" s="2" t="s">
        <v>1</v>
      </c>
    </row>
    <row r="33" spans="1:6" x14ac:dyDescent="0.2">
      <c r="A33" s="2" t="s">
        <v>30</v>
      </c>
      <c r="B33" s="2" t="s">
        <v>155</v>
      </c>
      <c r="C33" s="2">
        <v>1</v>
      </c>
      <c r="D33" s="2">
        <v>0</v>
      </c>
      <c r="E33" s="2">
        <v>0</v>
      </c>
      <c r="F33" s="2" t="s">
        <v>1</v>
      </c>
    </row>
    <row r="34" spans="1:6" x14ac:dyDescent="0.2">
      <c r="A34" s="2" t="s">
        <v>30</v>
      </c>
      <c r="B34" s="2" t="s">
        <v>156</v>
      </c>
      <c r="C34" s="2">
        <v>1</v>
      </c>
      <c r="D34" s="2">
        <v>0</v>
      </c>
      <c r="E34" s="2">
        <v>0</v>
      </c>
      <c r="F34" s="2" t="s">
        <v>1</v>
      </c>
    </row>
    <row r="35" spans="1:6" x14ac:dyDescent="0.2">
      <c r="A35" s="2" t="s">
        <v>31</v>
      </c>
      <c r="B35" s="2" t="s">
        <v>157</v>
      </c>
      <c r="C35" s="2">
        <v>0.997</v>
      </c>
      <c r="D35" s="2">
        <v>0</v>
      </c>
      <c r="E35" s="2">
        <v>3.0000000000000001E-3</v>
      </c>
      <c r="F35" s="2" t="s">
        <v>1</v>
      </c>
    </row>
    <row r="36" spans="1:6" x14ac:dyDescent="0.2">
      <c r="A36" s="2" t="s">
        <v>6</v>
      </c>
      <c r="B36" s="2" t="s">
        <v>169</v>
      </c>
      <c r="C36" s="2">
        <v>0</v>
      </c>
      <c r="D36" s="2">
        <v>1</v>
      </c>
      <c r="E36" s="2">
        <v>0</v>
      </c>
      <c r="F36" s="2" t="s">
        <v>3</v>
      </c>
    </row>
    <row r="37" spans="1:6" x14ac:dyDescent="0.2">
      <c r="A37" s="2" t="s">
        <v>32</v>
      </c>
      <c r="B37" s="2" t="s">
        <v>159</v>
      </c>
      <c r="C37" s="2">
        <v>0.48799999999999999</v>
      </c>
      <c r="D37" s="2">
        <v>0.187</v>
      </c>
      <c r="E37" s="2">
        <v>0.32400000000000001</v>
      </c>
      <c r="F37" s="2" t="s">
        <v>0</v>
      </c>
    </row>
    <row r="38" spans="1:6" x14ac:dyDescent="0.2">
      <c r="A38" s="2" t="s">
        <v>33</v>
      </c>
      <c r="B38" s="2" t="s">
        <v>160</v>
      </c>
      <c r="C38" s="2">
        <v>0.23799999999999999</v>
      </c>
      <c r="D38" s="2">
        <v>0.08</v>
      </c>
      <c r="E38" s="2">
        <v>0.68300000000000005</v>
      </c>
      <c r="F38" s="2" t="s">
        <v>2</v>
      </c>
    </row>
    <row r="39" spans="1:6" x14ac:dyDescent="0.2">
      <c r="A39" s="2" t="s">
        <v>34</v>
      </c>
      <c r="B39" s="2" t="s">
        <v>161</v>
      </c>
      <c r="C39" s="2">
        <v>0.26200000000000001</v>
      </c>
      <c r="D39" s="2">
        <v>0.215</v>
      </c>
      <c r="E39" s="2">
        <v>0.52200000000000002</v>
      </c>
      <c r="F39" s="2" t="s">
        <v>0</v>
      </c>
    </row>
    <row r="40" spans="1:6" x14ac:dyDescent="0.2">
      <c r="A40" s="2" t="s">
        <v>35</v>
      </c>
      <c r="B40" s="2" t="s">
        <v>162</v>
      </c>
      <c r="C40" s="2">
        <v>1.9E-2</v>
      </c>
      <c r="D40" s="2">
        <v>0.54100000000000004</v>
      </c>
      <c r="E40" s="2">
        <v>0.44</v>
      </c>
      <c r="F40" s="4" t="s">
        <v>0</v>
      </c>
    </row>
    <row r="41" spans="1:6" x14ac:dyDescent="0.2">
      <c r="A41" s="2" t="s">
        <v>36</v>
      </c>
      <c r="B41" s="2" t="s">
        <v>163</v>
      </c>
      <c r="C41" s="2">
        <v>0.111</v>
      </c>
      <c r="D41" s="2">
        <v>0.11700000000000001</v>
      </c>
      <c r="E41" s="2">
        <v>0.77200000000000002</v>
      </c>
      <c r="F41" s="4" t="s">
        <v>2</v>
      </c>
    </row>
    <row r="42" spans="1:6" x14ac:dyDescent="0.2">
      <c r="A42" s="2" t="s">
        <v>37</v>
      </c>
      <c r="B42" s="2" t="s">
        <v>164</v>
      </c>
      <c r="C42" s="2">
        <v>0.113</v>
      </c>
      <c r="D42" s="2">
        <v>3.3000000000000002E-2</v>
      </c>
      <c r="E42" s="2">
        <v>0.85399999999999998</v>
      </c>
      <c r="F42" s="4" t="s">
        <v>2</v>
      </c>
    </row>
    <row r="43" spans="1:6" x14ac:dyDescent="0.2">
      <c r="A43" s="2" t="s">
        <v>38</v>
      </c>
      <c r="B43" s="2" t="s">
        <v>165</v>
      </c>
      <c r="C43" s="2">
        <v>0</v>
      </c>
      <c r="D43" s="2">
        <v>0.13100000000000001</v>
      </c>
      <c r="E43" s="2">
        <v>0.86899999999999999</v>
      </c>
      <c r="F43" s="2" t="s">
        <v>2</v>
      </c>
    </row>
    <row r="44" spans="1:6" x14ac:dyDescent="0.2">
      <c r="A44" s="2" t="s">
        <v>39</v>
      </c>
      <c r="B44" s="2" t="s">
        <v>166</v>
      </c>
      <c r="C44" s="2">
        <v>0.25</v>
      </c>
      <c r="D44" s="2">
        <v>0.20799999999999999</v>
      </c>
      <c r="E44" s="2">
        <v>0.54200000000000004</v>
      </c>
      <c r="F44" s="2" t="s">
        <v>0</v>
      </c>
    </row>
    <row r="45" spans="1:6" x14ac:dyDescent="0.2">
      <c r="A45" s="2" t="s">
        <v>40</v>
      </c>
      <c r="B45" s="2" t="s">
        <v>167</v>
      </c>
      <c r="C45" s="2">
        <v>3.6999999999999998E-2</v>
      </c>
      <c r="D45" s="2">
        <v>0</v>
      </c>
      <c r="E45" s="2">
        <v>0.96299999999999997</v>
      </c>
      <c r="F45" s="4" t="s">
        <v>2</v>
      </c>
    </row>
    <row r="46" spans="1:6" x14ac:dyDescent="0.2">
      <c r="A46" s="2" t="s">
        <v>41</v>
      </c>
      <c r="B46" s="2" t="s">
        <v>168</v>
      </c>
      <c r="C46" s="2">
        <v>0</v>
      </c>
      <c r="D46" s="2">
        <v>1.9E-2</v>
      </c>
      <c r="E46" s="2">
        <v>0.98099999999999998</v>
      </c>
      <c r="F46" s="2" t="s">
        <v>2</v>
      </c>
    </row>
    <row r="47" spans="1:6" x14ac:dyDescent="0.2">
      <c r="A47" s="2" t="s">
        <v>42</v>
      </c>
      <c r="B47" s="2" t="s">
        <v>170</v>
      </c>
      <c r="C47" s="2">
        <v>4.0000000000000001E-3</v>
      </c>
      <c r="D47" s="2">
        <v>2.9000000000000001E-2</v>
      </c>
      <c r="E47" s="2">
        <v>0.96699999999999997</v>
      </c>
      <c r="F47" s="4" t="s">
        <v>2</v>
      </c>
    </row>
    <row r="48" spans="1:6" x14ac:dyDescent="0.2">
      <c r="A48" s="2" t="s">
        <v>43</v>
      </c>
      <c r="B48" s="2" t="s">
        <v>171</v>
      </c>
      <c r="C48" s="2">
        <v>0</v>
      </c>
      <c r="D48" s="2">
        <v>0.20899999999999999</v>
      </c>
      <c r="E48" s="2">
        <v>0.79100000000000004</v>
      </c>
      <c r="F48" s="2" t="s">
        <v>2</v>
      </c>
    </row>
    <row r="49" spans="1:6" x14ac:dyDescent="0.2">
      <c r="A49" s="2" t="s">
        <v>44</v>
      </c>
      <c r="B49" s="2" t="s">
        <v>172</v>
      </c>
      <c r="C49" s="2">
        <v>1</v>
      </c>
      <c r="D49" s="2">
        <v>0</v>
      </c>
      <c r="E49" s="2">
        <v>0</v>
      </c>
      <c r="F49" s="2" t="s">
        <v>1</v>
      </c>
    </row>
    <row r="50" spans="1:6" x14ac:dyDescent="0.2">
      <c r="A50" s="2" t="s">
        <v>173</v>
      </c>
      <c r="B50" s="2" t="s">
        <v>174</v>
      </c>
      <c r="C50" s="2">
        <v>0</v>
      </c>
      <c r="D50" s="2">
        <v>0</v>
      </c>
      <c r="E50" s="2">
        <v>1</v>
      </c>
      <c r="F50" s="2" t="s">
        <v>2</v>
      </c>
    </row>
    <row r="51" spans="1:6" x14ac:dyDescent="0.2">
      <c r="A51" s="2" t="s">
        <v>45</v>
      </c>
      <c r="B51" s="2" t="s">
        <v>175</v>
      </c>
      <c r="C51" s="2">
        <v>0</v>
      </c>
      <c r="D51" s="2">
        <v>1</v>
      </c>
      <c r="E51" s="2">
        <v>0</v>
      </c>
      <c r="F51" s="2" t="s">
        <v>3</v>
      </c>
    </row>
    <row r="52" spans="1:6" x14ac:dyDescent="0.2">
      <c r="A52" s="2" t="s">
        <v>46</v>
      </c>
      <c r="B52" s="2" t="s">
        <v>176</v>
      </c>
      <c r="C52" s="2">
        <v>0</v>
      </c>
      <c r="D52" s="2">
        <v>4.9000000000000002E-2</v>
      </c>
      <c r="E52" s="2">
        <v>0.95099999999999996</v>
      </c>
      <c r="F52" s="2" t="s">
        <v>2</v>
      </c>
    </row>
    <row r="53" spans="1:6" x14ac:dyDescent="0.2">
      <c r="A53" s="2" t="s">
        <v>47</v>
      </c>
      <c r="B53" s="2" t="s">
        <v>177</v>
      </c>
      <c r="C53" s="2">
        <v>0.86799999999999999</v>
      </c>
      <c r="D53" s="2">
        <v>0</v>
      </c>
      <c r="E53" s="2">
        <v>0.13200000000000001</v>
      </c>
      <c r="F53" s="2" t="s">
        <v>1</v>
      </c>
    </row>
    <row r="54" spans="1:6" x14ac:dyDescent="0.2">
      <c r="A54" s="2" t="s">
        <v>47</v>
      </c>
      <c r="B54" s="2" t="s">
        <v>178</v>
      </c>
      <c r="C54" s="2">
        <v>0.83899999999999997</v>
      </c>
      <c r="D54" s="2">
        <v>6.6000000000000003E-2</v>
      </c>
      <c r="E54" s="2">
        <v>9.5000000000000001E-2</v>
      </c>
      <c r="F54" s="2" t="s">
        <v>1</v>
      </c>
    </row>
    <row r="55" spans="1:6" x14ac:dyDescent="0.2">
      <c r="A55" s="2" t="s">
        <v>6</v>
      </c>
      <c r="B55" s="2" t="s">
        <v>179</v>
      </c>
      <c r="C55" s="2">
        <v>0</v>
      </c>
      <c r="D55" s="2">
        <v>1</v>
      </c>
      <c r="E55" s="2">
        <v>0</v>
      </c>
      <c r="F55" s="2" t="s">
        <v>3</v>
      </c>
    </row>
    <row r="56" spans="1:6" x14ac:dyDescent="0.2">
      <c r="A56" s="2" t="s">
        <v>6</v>
      </c>
      <c r="B56" s="2" t="s">
        <v>180</v>
      </c>
      <c r="C56" s="2">
        <v>0</v>
      </c>
      <c r="D56" s="2">
        <v>0.92700000000000005</v>
      </c>
      <c r="E56" s="2">
        <v>7.2999999999999995E-2</v>
      </c>
      <c r="F56" s="2" t="s">
        <v>3</v>
      </c>
    </row>
    <row r="57" spans="1:6" x14ac:dyDescent="0.2">
      <c r="A57" s="2" t="s">
        <v>7</v>
      </c>
      <c r="B57" s="2" t="s">
        <v>181</v>
      </c>
      <c r="C57" s="2">
        <v>1</v>
      </c>
      <c r="D57" s="2">
        <v>0</v>
      </c>
      <c r="E57" s="2">
        <v>0</v>
      </c>
      <c r="F57" s="2" t="s">
        <v>1</v>
      </c>
    </row>
    <row r="58" spans="1:6" x14ac:dyDescent="0.2">
      <c r="A58" s="2" t="s">
        <v>7</v>
      </c>
      <c r="B58" s="2" t="s">
        <v>182</v>
      </c>
      <c r="C58" s="2">
        <v>1</v>
      </c>
      <c r="D58" s="2">
        <v>0</v>
      </c>
      <c r="E58" s="2">
        <v>0</v>
      </c>
      <c r="F58" s="2" t="s">
        <v>1</v>
      </c>
    </row>
    <row r="59" spans="1:6" x14ac:dyDescent="0.2">
      <c r="A59" s="2" t="s">
        <v>7</v>
      </c>
      <c r="B59" s="2" t="s">
        <v>183</v>
      </c>
      <c r="C59" s="2">
        <v>1</v>
      </c>
      <c r="D59" s="2">
        <v>0</v>
      </c>
      <c r="E59" s="2">
        <v>0</v>
      </c>
      <c r="F59" s="2" t="s">
        <v>1</v>
      </c>
    </row>
    <row r="60" spans="1:6" x14ac:dyDescent="0.2">
      <c r="A60" s="2" t="s">
        <v>48</v>
      </c>
      <c r="B60" s="2" t="s">
        <v>184</v>
      </c>
      <c r="C60" s="2">
        <v>0</v>
      </c>
      <c r="D60" s="2">
        <v>0.315</v>
      </c>
      <c r="E60" s="2">
        <v>0.68500000000000005</v>
      </c>
      <c r="F60" s="2" t="s">
        <v>2</v>
      </c>
    </row>
    <row r="61" spans="1:6" x14ac:dyDescent="0.2">
      <c r="A61" s="2" t="s">
        <v>38</v>
      </c>
      <c r="B61" s="2" t="s">
        <v>185</v>
      </c>
      <c r="C61" s="2">
        <v>0</v>
      </c>
      <c r="D61" s="2">
        <v>0.123</v>
      </c>
      <c r="E61" s="2">
        <v>0.877</v>
      </c>
      <c r="F61" s="2" t="s">
        <v>2</v>
      </c>
    </row>
    <row r="62" spans="1:6" x14ac:dyDescent="0.2">
      <c r="A62" s="2" t="s">
        <v>49</v>
      </c>
      <c r="B62" s="2" t="s">
        <v>186</v>
      </c>
      <c r="C62" s="2">
        <v>0.14399999999999999</v>
      </c>
      <c r="D62" s="2">
        <v>0.23799999999999999</v>
      </c>
      <c r="E62" s="2">
        <v>0.61799999999999999</v>
      </c>
      <c r="F62" s="4" t="s">
        <v>2</v>
      </c>
    </row>
    <row r="63" spans="1:6" x14ac:dyDescent="0.2">
      <c r="A63" s="2" t="s">
        <v>50</v>
      </c>
      <c r="B63" s="2" t="s">
        <v>187</v>
      </c>
      <c r="C63" s="2">
        <v>0.97899999999999998</v>
      </c>
      <c r="D63" s="2">
        <v>2.1000000000000001E-2</v>
      </c>
      <c r="E63" s="2">
        <v>0</v>
      </c>
      <c r="F63" s="2" t="s">
        <v>1</v>
      </c>
    </row>
    <row r="64" spans="1:6" x14ac:dyDescent="0.2">
      <c r="A64" s="2" t="s">
        <v>56</v>
      </c>
      <c r="B64" s="2" t="s">
        <v>188</v>
      </c>
      <c r="C64" s="2">
        <v>0</v>
      </c>
      <c r="D64" s="2">
        <v>0</v>
      </c>
      <c r="E64" s="2">
        <v>1</v>
      </c>
      <c r="F64" s="2" t="s">
        <v>2</v>
      </c>
    </row>
    <row r="65" spans="1:11" x14ac:dyDescent="0.2">
      <c r="A65" s="2" t="s">
        <v>189</v>
      </c>
      <c r="B65" s="2" t="s">
        <v>57</v>
      </c>
      <c r="C65" s="2">
        <v>8.3000000000000004E-2</v>
      </c>
      <c r="D65" s="2">
        <v>9.7000000000000003E-2</v>
      </c>
      <c r="E65" s="2">
        <v>0.82</v>
      </c>
      <c r="F65" s="4" t="s">
        <v>2</v>
      </c>
    </row>
    <row r="66" spans="1:11" x14ac:dyDescent="0.2">
      <c r="A66" s="2" t="s">
        <v>51</v>
      </c>
      <c r="B66" s="2" t="s">
        <v>190</v>
      </c>
      <c r="C66" s="2">
        <v>0.114</v>
      </c>
      <c r="D66" s="2">
        <v>0.43</v>
      </c>
      <c r="E66" s="2">
        <v>0.45600000000000002</v>
      </c>
      <c r="F66" s="4" t="s">
        <v>0</v>
      </c>
    </row>
    <row r="67" spans="1:11" x14ac:dyDescent="0.2">
      <c r="A67" s="2" t="s">
        <v>61</v>
      </c>
      <c r="B67" s="2" t="s">
        <v>191</v>
      </c>
      <c r="C67" s="2">
        <v>0</v>
      </c>
      <c r="D67" s="2">
        <v>0.84</v>
      </c>
      <c r="E67" s="2">
        <v>0.16</v>
      </c>
      <c r="F67" s="2" t="s">
        <v>3</v>
      </c>
    </row>
    <row r="68" spans="1:11" x14ac:dyDescent="0.2">
      <c r="A68" s="2" t="s">
        <v>60</v>
      </c>
      <c r="B68" s="2" t="s">
        <v>192</v>
      </c>
      <c r="C68" s="2">
        <v>0</v>
      </c>
      <c r="D68" s="2">
        <v>0.999</v>
      </c>
      <c r="E68" s="2">
        <v>1E-3</v>
      </c>
      <c r="F68" s="2" t="s">
        <v>3</v>
      </c>
    </row>
    <row r="69" spans="1:11" x14ac:dyDescent="0.2">
      <c r="A69" s="2" t="s">
        <v>195</v>
      </c>
      <c r="B69" s="2" t="s">
        <v>196</v>
      </c>
      <c r="C69" s="2">
        <v>0.39</v>
      </c>
      <c r="D69" s="2">
        <v>0.16500000000000001</v>
      </c>
      <c r="E69" s="2">
        <v>0.44500000000000001</v>
      </c>
      <c r="F69" s="2" t="s">
        <v>0</v>
      </c>
      <c r="H69"/>
      <c r="I69"/>
      <c r="J69"/>
      <c r="K69"/>
    </row>
    <row r="70" spans="1:11" x14ac:dyDescent="0.2">
      <c r="A70" s="2" t="s">
        <v>193</v>
      </c>
      <c r="B70" s="2" t="s">
        <v>194</v>
      </c>
      <c r="C70" s="2">
        <v>0.38400000000000001</v>
      </c>
      <c r="D70" s="2">
        <v>0.158</v>
      </c>
      <c r="E70" s="2">
        <v>0.45900000000000002</v>
      </c>
      <c r="F70" s="2" t="s">
        <v>0</v>
      </c>
      <c r="H70"/>
      <c r="I70"/>
      <c r="J70"/>
      <c r="K70"/>
    </row>
    <row r="71" spans="1:11" x14ac:dyDescent="0.2">
      <c r="A71" s="2" t="s">
        <v>45</v>
      </c>
      <c r="B71" s="2" t="s">
        <v>197</v>
      </c>
      <c r="C71" s="2">
        <v>0</v>
      </c>
      <c r="D71" s="2">
        <v>0.85299999999999998</v>
      </c>
      <c r="E71" s="2">
        <v>0.14699999999999999</v>
      </c>
      <c r="F71" s="2" t="s">
        <v>3</v>
      </c>
    </row>
    <row r="72" spans="1:11" x14ac:dyDescent="0.2">
      <c r="A72" s="2" t="s">
        <v>52</v>
      </c>
      <c r="B72" s="2" t="s">
        <v>198</v>
      </c>
      <c r="C72" s="2">
        <v>1.7999999999999999E-2</v>
      </c>
      <c r="D72" s="2">
        <v>0.82599999999999996</v>
      </c>
      <c r="E72" s="2">
        <v>0.157</v>
      </c>
      <c r="F72" s="4" t="s">
        <v>3</v>
      </c>
    </row>
    <row r="73" spans="1:11" x14ac:dyDescent="0.2">
      <c r="A73" s="2" t="s">
        <v>54</v>
      </c>
      <c r="B73" s="2" t="s">
        <v>199</v>
      </c>
      <c r="C73" s="2">
        <v>0.11700000000000001</v>
      </c>
      <c r="D73" s="2">
        <v>0.27800000000000002</v>
      </c>
      <c r="E73" s="2">
        <v>0.60499999999999998</v>
      </c>
      <c r="F73" s="4" t="s">
        <v>2</v>
      </c>
    </row>
    <row r="74" spans="1:11" x14ac:dyDescent="0.2">
      <c r="A74" s="2" t="s">
        <v>59</v>
      </c>
      <c r="B74" s="2" t="s">
        <v>200</v>
      </c>
      <c r="C74" s="2">
        <v>4.7E-2</v>
      </c>
      <c r="D74" s="2">
        <v>0.66800000000000004</v>
      </c>
      <c r="E74" s="2">
        <v>0.28499999999999998</v>
      </c>
      <c r="F74" s="4" t="s">
        <v>3</v>
      </c>
    </row>
    <row r="75" spans="1:11" x14ac:dyDescent="0.2">
      <c r="A75" s="2" t="s">
        <v>53</v>
      </c>
      <c r="B75" s="2" t="s">
        <v>201</v>
      </c>
      <c r="C75" s="2">
        <v>1</v>
      </c>
      <c r="D75" s="2">
        <v>0</v>
      </c>
      <c r="E75" s="2">
        <v>0</v>
      </c>
      <c r="F75" s="2" t="s">
        <v>1</v>
      </c>
    </row>
    <row r="76" spans="1:11" x14ac:dyDescent="0.2">
      <c r="E76" s="2" t="s">
        <v>248</v>
      </c>
      <c r="F76" s="2">
        <f>COUNTIF(F3:F75,"NLMT")</f>
        <v>31</v>
      </c>
    </row>
    <row r="77" spans="1:11" x14ac:dyDescent="0.2">
      <c r="E77" s="2" t="s">
        <v>202</v>
      </c>
      <c r="F77" s="2">
        <f>COUNTIF(F3:F75,"Hemp")</f>
        <v>16</v>
      </c>
    </row>
    <row r="78" spans="1:11" x14ac:dyDescent="0.2">
      <c r="E78" s="2" t="s">
        <v>206</v>
      </c>
      <c r="F78" s="2">
        <f>COUNTIF(F3:F75,"Hybrid")</f>
        <v>14</v>
      </c>
    </row>
    <row r="79" spans="1:11" x14ac:dyDescent="0.2">
      <c r="E79" s="2" t="s">
        <v>249</v>
      </c>
      <c r="F79" s="2">
        <f>COUNTIF(F3:F75,"BLMT")</f>
        <v>12</v>
      </c>
    </row>
  </sheetData>
  <autoFilter ref="A2:F79" xr:uid="{00000000-0009-0000-0000-000001000000}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D79A9-5EC7-184B-8B15-E8714411B0F9}">
  <dimension ref="A1:O36"/>
  <sheetViews>
    <sheetView zoomScale="200" workbookViewId="0">
      <selection activeCell="P2" sqref="P2:R14"/>
    </sheetView>
  </sheetViews>
  <sheetFormatPr baseColWidth="10" defaultRowHeight="16" x14ac:dyDescent="0.2"/>
  <cols>
    <col min="15" max="15" width="12.6640625" bestFit="1" customWidth="1"/>
  </cols>
  <sheetData>
    <row r="1" spans="1:15" x14ac:dyDescent="0.2">
      <c r="E1" s="52" t="s">
        <v>230</v>
      </c>
      <c r="F1" s="53"/>
      <c r="G1" s="54"/>
      <c r="H1" s="52" t="s">
        <v>231</v>
      </c>
      <c r="I1" s="53"/>
      <c r="J1" s="53"/>
      <c r="K1" s="54"/>
      <c r="L1" s="55" t="s">
        <v>232</v>
      </c>
      <c r="M1" s="56"/>
      <c r="N1" s="56"/>
      <c r="O1" s="57"/>
    </row>
    <row r="2" spans="1:15" x14ac:dyDescent="0.2">
      <c r="A2" s="10" t="s">
        <v>207</v>
      </c>
      <c r="B2" s="10" t="s">
        <v>208</v>
      </c>
      <c r="C2" s="11" t="s">
        <v>209</v>
      </c>
      <c r="D2" s="12" t="s">
        <v>210</v>
      </c>
      <c r="E2" s="13" t="s">
        <v>211</v>
      </c>
      <c r="F2" s="12" t="s">
        <v>212</v>
      </c>
      <c r="G2" s="14" t="s">
        <v>213</v>
      </c>
      <c r="H2" s="15" t="s">
        <v>211</v>
      </c>
      <c r="I2" s="16" t="s">
        <v>212</v>
      </c>
      <c r="J2" s="16" t="s">
        <v>213</v>
      </c>
      <c r="K2" s="16" t="s">
        <v>214</v>
      </c>
      <c r="L2" s="17" t="s">
        <v>215</v>
      </c>
      <c r="M2" s="12" t="s">
        <v>212</v>
      </c>
      <c r="N2" s="12" t="s">
        <v>213</v>
      </c>
      <c r="O2" s="14" t="s">
        <v>216</v>
      </c>
    </row>
    <row r="3" spans="1:15" x14ac:dyDescent="0.2">
      <c r="A3" s="49" t="s">
        <v>217</v>
      </c>
      <c r="B3">
        <v>1</v>
      </c>
      <c r="C3" s="11">
        <v>9</v>
      </c>
      <c r="D3" s="18">
        <v>25821957</v>
      </c>
      <c r="E3" s="19">
        <v>25823591</v>
      </c>
      <c r="F3" s="20">
        <v>97.61</v>
      </c>
      <c r="G3" s="21">
        <v>1635</v>
      </c>
      <c r="H3" s="22">
        <v>25823594</v>
      </c>
      <c r="I3" s="23">
        <v>89.15</v>
      </c>
      <c r="J3" s="23">
        <v>1640</v>
      </c>
      <c r="K3" s="23">
        <f>K11+1</f>
        <v>4</v>
      </c>
      <c r="L3" s="24">
        <v>25823591</v>
      </c>
      <c r="M3" s="25">
        <v>99.76</v>
      </c>
      <c r="N3" s="25">
        <v>1635</v>
      </c>
      <c r="O3" s="26">
        <v>1</v>
      </c>
    </row>
    <row r="4" spans="1:15" x14ac:dyDescent="0.2">
      <c r="A4" s="50"/>
      <c r="B4">
        <f>B3+1</f>
        <v>2</v>
      </c>
      <c r="C4" s="27">
        <v>9</v>
      </c>
      <c r="D4" s="23">
        <v>26045537</v>
      </c>
      <c r="E4" s="22">
        <v>26047170</v>
      </c>
      <c r="F4" s="23">
        <v>97.19</v>
      </c>
      <c r="G4" s="28">
        <v>1637</v>
      </c>
      <c r="H4" s="22">
        <v>26047173</v>
      </c>
      <c r="I4" s="23">
        <v>88.92</v>
      </c>
      <c r="J4" s="23">
        <v>1642</v>
      </c>
      <c r="K4" s="23">
        <f>K3+1</f>
        <v>5</v>
      </c>
      <c r="L4" s="22">
        <v>26047170</v>
      </c>
      <c r="M4" s="23">
        <v>99.33</v>
      </c>
      <c r="N4" s="23">
        <v>1637</v>
      </c>
      <c r="O4" s="28">
        <f t="shared" ref="O4:O14" si="0">O3+1</f>
        <v>2</v>
      </c>
    </row>
    <row r="5" spans="1:15" x14ac:dyDescent="0.2">
      <c r="A5" s="50"/>
      <c r="B5">
        <f t="shared" ref="B5:B14" si="1">B4+1</f>
        <v>3</v>
      </c>
      <c r="C5" s="27">
        <v>9</v>
      </c>
      <c r="D5" s="23">
        <v>25982099</v>
      </c>
      <c r="E5" s="22">
        <v>25983733</v>
      </c>
      <c r="F5" s="23">
        <v>96.82</v>
      </c>
      <c r="G5" s="28">
        <v>1637</v>
      </c>
      <c r="H5" s="22">
        <v>25983736</v>
      </c>
      <c r="I5" s="23">
        <v>88.55</v>
      </c>
      <c r="J5" s="23">
        <v>1642</v>
      </c>
      <c r="K5" s="23">
        <f>K6+1</f>
        <v>8</v>
      </c>
      <c r="L5" s="22">
        <v>25983733</v>
      </c>
      <c r="M5" s="23">
        <v>98.96</v>
      </c>
      <c r="N5" s="23">
        <v>1637</v>
      </c>
      <c r="O5" s="28">
        <f t="shared" si="0"/>
        <v>3</v>
      </c>
    </row>
    <row r="6" spans="1:15" x14ac:dyDescent="0.2">
      <c r="A6" s="50"/>
      <c r="B6">
        <f t="shared" si="1"/>
        <v>4</v>
      </c>
      <c r="C6" s="27">
        <v>9</v>
      </c>
      <c r="D6" s="23">
        <v>26085884</v>
      </c>
      <c r="E6" s="22">
        <v>26087511</v>
      </c>
      <c r="F6" s="23">
        <v>96.27</v>
      </c>
      <c r="G6" s="28">
        <v>1636</v>
      </c>
      <c r="H6" s="22">
        <v>26087514</v>
      </c>
      <c r="I6" s="23">
        <v>88.71</v>
      </c>
      <c r="J6" s="23">
        <v>1639</v>
      </c>
      <c r="K6" s="23">
        <f>K12+1</f>
        <v>7</v>
      </c>
      <c r="L6" s="22">
        <v>26087511</v>
      </c>
      <c r="M6" s="23">
        <v>98.41</v>
      </c>
      <c r="N6" s="23">
        <v>1636</v>
      </c>
      <c r="O6" s="28">
        <f t="shared" si="0"/>
        <v>4</v>
      </c>
    </row>
    <row r="7" spans="1:15" x14ac:dyDescent="0.2">
      <c r="A7" s="50"/>
      <c r="B7">
        <f t="shared" si="1"/>
        <v>5</v>
      </c>
      <c r="C7" s="27">
        <v>9</v>
      </c>
      <c r="D7" s="23">
        <v>25916410</v>
      </c>
      <c r="E7" s="22">
        <v>25917565</v>
      </c>
      <c r="F7" s="23">
        <v>95.52</v>
      </c>
      <c r="G7" s="28">
        <v>1161</v>
      </c>
      <c r="H7" s="22">
        <v>25917565</v>
      </c>
      <c r="I7" s="23">
        <v>88.11</v>
      </c>
      <c r="J7" s="23">
        <v>1161</v>
      </c>
      <c r="K7" s="23">
        <f>K5+1</f>
        <v>9</v>
      </c>
      <c r="L7" s="22">
        <v>25917565</v>
      </c>
      <c r="M7" s="23">
        <v>97.85</v>
      </c>
      <c r="N7" s="23">
        <v>1161</v>
      </c>
      <c r="O7" s="28">
        <f t="shared" si="0"/>
        <v>5</v>
      </c>
    </row>
    <row r="8" spans="1:15" x14ac:dyDescent="0.2">
      <c r="A8" s="50"/>
      <c r="B8">
        <f t="shared" si="1"/>
        <v>6</v>
      </c>
      <c r="C8" s="27">
        <v>9</v>
      </c>
      <c r="D8" s="23">
        <v>26171983</v>
      </c>
      <c r="E8" s="22">
        <v>26173594</v>
      </c>
      <c r="F8" s="23">
        <v>93.56</v>
      </c>
      <c r="G8" s="28">
        <v>1646</v>
      </c>
      <c r="H8" s="22">
        <v>26173597</v>
      </c>
      <c r="I8" s="23">
        <v>86.36</v>
      </c>
      <c r="J8" s="23">
        <v>1650</v>
      </c>
      <c r="K8" s="23">
        <f>K13+1</f>
        <v>11</v>
      </c>
      <c r="L8" s="22">
        <v>26173594</v>
      </c>
      <c r="M8" s="23">
        <v>95.57</v>
      </c>
      <c r="N8" s="23">
        <v>1646</v>
      </c>
      <c r="O8" s="28">
        <f t="shared" si="0"/>
        <v>6</v>
      </c>
    </row>
    <row r="9" spans="1:15" x14ac:dyDescent="0.2">
      <c r="A9" s="50"/>
      <c r="B9">
        <f t="shared" si="1"/>
        <v>7</v>
      </c>
      <c r="C9" s="27">
        <v>9</v>
      </c>
      <c r="D9" s="23">
        <v>29636867</v>
      </c>
      <c r="E9" s="22">
        <v>29635233</v>
      </c>
      <c r="F9" s="23">
        <v>92.29</v>
      </c>
      <c r="G9" s="28">
        <v>1635</v>
      </c>
      <c r="H9" s="22">
        <v>29635230</v>
      </c>
      <c r="I9" s="23">
        <v>90.23</v>
      </c>
      <c r="J9" s="23">
        <v>1638</v>
      </c>
      <c r="K9" s="23">
        <f>K14+1</f>
        <v>2</v>
      </c>
      <c r="L9" s="22">
        <v>29635233</v>
      </c>
      <c r="M9" s="23">
        <v>91.87</v>
      </c>
      <c r="N9" s="23">
        <v>1635</v>
      </c>
      <c r="O9" s="28">
        <f t="shared" si="0"/>
        <v>7</v>
      </c>
    </row>
    <row r="10" spans="1:15" x14ac:dyDescent="0.2">
      <c r="A10" s="50"/>
      <c r="B10">
        <f t="shared" si="1"/>
        <v>8</v>
      </c>
      <c r="C10" s="27">
        <v>9</v>
      </c>
      <c r="D10" s="23">
        <v>25870545</v>
      </c>
      <c r="E10" s="22">
        <v>25872179</v>
      </c>
      <c r="F10" s="23">
        <v>92.01</v>
      </c>
      <c r="G10" s="28">
        <v>1640</v>
      </c>
      <c r="H10" s="22">
        <v>25872182</v>
      </c>
      <c r="I10" s="23">
        <v>86.25</v>
      </c>
      <c r="J10" s="23">
        <v>1644</v>
      </c>
      <c r="K10" s="23">
        <f>K8+1</f>
        <v>12</v>
      </c>
      <c r="L10" s="22">
        <v>25872179</v>
      </c>
      <c r="M10" s="23">
        <v>91.6</v>
      </c>
      <c r="N10" s="23">
        <v>1642</v>
      </c>
      <c r="O10" s="28">
        <f t="shared" si="0"/>
        <v>8</v>
      </c>
    </row>
    <row r="11" spans="1:15" x14ac:dyDescent="0.2">
      <c r="A11" s="50"/>
      <c r="B11">
        <f t="shared" si="1"/>
        <v>9</v>
      </c>
      <c r="C11" s="27">
        <v>9</v>
      </c>
      <c r="D11" s="23">
        <v>29670996</v>
      </c>
      <c r="E11" s="22">
        <v>29669365</v>
      </c>
      <c r="F11" s="23">
        <v>91.69</v>
      </c>
      <c r="G11" s="28">
        <v>1637</v>
      </c>
      <c r="H11" s="22">
        <v>29669362</v>
      </c>
      <c r="I11" s="23">
        <v>89.44</v>
      </c>
      <c r="J11" s="23">
        <v>1639</v>
      </c>
      <c r="K11" s="23">
        <f>K9+1</f>
        <v>3</v>
      </c>
      <c r="L11" s="22">
        <v>29669365</v>
      </c>
      <c r="M11" s="23">
        <v>91.2</v>
      </c>
      <c r="N11" s="23">
        <v>1637</v>
      </c>
      <c r="O11" s="28">
        <f t="shared" si="0"/>
        <v>9</v>
      </c>
    </row>
    <row r="12" spans="1:15" x14ac:dyDescent="0.2">
      <c r="A12" s="50"/>
      <c r="B12">
        <f t="shared" si="1"/>
        <v>10</v>
      </c>
      <c r="C12" s="27">
        <v>9</v>
      </c>
      <c r="D12" s="23">
        <v>29701184</v>
      </c>
      <c r="E12" s="22">
        <v>29699555</v>
      </c>
      <c r="F12" s="23">
        <v>91.14</v>
      </c>
      <c r="G12" s="28">
        <v>1636</v>
      </c>
      <c r="H12" s="22">
        <v>29699552</v>
      </c>
      <c r="I12" s="23">
        <v>88.77</v>
      </c>
      <c r="J12" s="23">
        <v>1639</v>
      </c>
      <c r="K12" s="23">
        <f>K4+1</f>
        <v>6</v>
      </c>
      <c r="L12" s="22">
        <v>29699555</v>
      </c>
      <c r="M12" s="23">
        <v>90.71</v>
      </c>
      <c r="N12" s="23">
        <v>1636</v>
      </c>
      <c r="O12" s="28">
        <f t="shared" si="0"/>
        <v>10</v>
      </c>
    </row>
    <row r="13" spans="1:15" x14ac:dyDescent="0.2">
      <c r="A13" s="50"/>
      <c r="B13">
        <f t="shared" si="1"/>
        <v>11</v>
      </c>
      <c r="C13" s="27">
        <v>9</v>
      </c>
      <c r="D13" s="23">
        <v>29577880</v>
      </c>
      <c r="E13" s="22">
        <v>29576253</v>
      </c>
      <c r="F13" s="23">
        <v>90.06</v>
      </c>
      <c r="G13" s="28">
        <v>1640</v>
      </c>
      <c r="H13" s="22">
        <v>29576250</v>
      </c>
      <c r="I13" s="23">
        <v>88.08</v>
      </c>
      <c r="J13" s="23">
        <v>1644</v>
      </c>
      <c r="K13" s="23">
        <f>K7+1</f>
        <v>10</v>
      </c>
      <c r="L13" s="22">
        <v>29576253</v>
      </c>
      <c r="M13" s="23">
        <v>89.76</v>
      </c>
      <c r="N13" s="23">
        <v>1640</v>
      </c>
      <c r="O13" s="28">
        <f t="shared" si="0"/>
        <v>11</v>
      </c>
    </row>
    <row r="14" spans="1:15" x14ac:dyDescent="0.2">
      <c r="A14" s="51"/>
      <c r="B14">
        <f t="shared" si="1"/>
        <v>12</v>
      </c>
      <c r="C14" s="29">
        <v>9</v>
      </c>
      <c r="D14" s="30">
        <v>30982731</v>
      </c>
      <c r="E14" s="31">
        <v>30981100</v>
      </c>
      <c r="F14" s="30">
        <v>89.68</v>
      </c>
      <c r="G14" s="32">
        <v>1637</v>
      </c>
      <c r="H14" s="15">
        <v>30981097</v>
      </c>
      <c r="I14" s="16">
        <v>100</v>
      </c>
      <c r="J14" s="16">
        <v>1635</v>
      </c>
      <c r="K14" s="16">
        <v>1</v>
      </c>
      <c r="L14" s="31">
        <v>30981100</v>
      </c>
      <c r="M14" s="30">
        <v>89.25</v>
      </c>
      <c r="N14" s="30">
        <v>1637</v>
      </c>
      <c r="O14" s="32">
        <f t="shared" si="0"/>
        <v>12</v>
      </c>
    </row>
    <row r="24" spans="3:7" x14ac:dyDescent="0.2">
      <c r="C24" s="10" t="s">
        <v>208</v>
      </c>
      <c r="D24" s="11" t="s">
        <v>209</v>
      </c>
      <c r="E24" s="12" t="s">
        <v>210</v>
      </c>
      <c r="F24" s="33" t="s">
        <v>225</v>
      </c>
      <c r="G24" s="33" t="s">
        <v>226</v>
      </c>
    </row>
    <row r="25" spans="3:7" x14ac:dyDescent="0.2">
      <c r="C25">
        <v>1</v>
      </c>
      <c r="D25" s="11">
        <v>9</v>
      </c>
      <c r="E25" s="18">
        <v>25821957</v>
      </c>
      <c r="F25" s="22">
        <v>25823594</v>
      </c>
      <c r="G25">
        <f>F25-E25</f>
        <v>1637</v>
      </c>
    </row>
    <row r="26" spans="3:7" x14ac:dyDescent="0.2">
      <c r="C26">
        <f>C25+1</f>
        <v>2</v>
      </c>
      <c r="D26" s="27">
        <v>9</v>
      </c>
      <c r="E26" s="23">
        <v>26045537</v>
      </c>
      <c r="F26" s="22">
        <v>26047173</v>
      </c>
      <c r="G26">
        <f t="shared" ref="G26:G36" si="2">F26-E26</f>
        <v>1636</v>
      </c>
    </row>
    <row r="27" spans="3:7" x14ac:dyDescent="0.2">
      <c r="C27">
        <f t="shared" ref="C27:C36" si="3">C26+1</f>
        <v>3</v>
      </c>
      <c r="D27" s="27">
        <v>9</v>
      </c>
      <c r="E27" s="23">
        <v>25982099</v>
      </c>
      <c r="F27" s="22">
        <v>25983736</v>
      </c>
      <c r="G27">
        <f t="shared" si="2"/>
        <v>1637</v>
      </c>
    </row>
    <row r="28" spans="3:7" x14ac:dyDescent="0.2">
      <c r="C28">
        <f t="shared" si="3"/>
        <v>4</v>
      </c>
      <c r="D28" s="27">
        <v>9</v>
      </c>
      <c r="E28" s="23">
        <v>26085884</v>
      </c>
      <c r="F28" s="22">
        <v>26087514</v>
      </c>
      <c r="G28">
        <f t="shared" si="2"/>
        <v>1630</v>
      </c>
    </row>
    <row r="29" spans="3:7" x14ac:dyDescent="0.2">
      <c r="C29">
        <f t="shared" si="3"/>
        <v>5</v>
      </c>
      <c r="D29" s="27">
        <v>9</v>
      </c>
      <c r="E29" s="23">
        <v>25916410</v>
      </c>
      <c r="F29" s="22">
        <v>25917565</v>
      </c>
      <c r="G29">
        <f t="shared" si="2"/>
        <v>1155</v>
      </c>
    </row>
    <row r="30" spans="3:7" x14ac:dyDescent="0.2">
      <c r="C30">
        <f t="shared" si="3"/>
        <v>6</v>
      </c>
      <c r="D30" s="27">
        <v>9</v>
      </c>
      <c r="E30" s="23">
        <v>26171983</v>
      </c>
      <c r="F30" s="22">
        <v>26173597</v>
      </c>
      <c r="G30">
        <f t="shared" si="2"/>
        <v>1614</v>
      </c>
    </row>
    <row r="31" spans="3:7" x14ac:dyDescent="0.2">
      <c r="C31">
        <f t="shared" si="3"/>
        <v>7</v>
      </c>
      <c r="D31" s="27">
        <v>9</v>
      </c>
      <c r="E31" s="23">
        <v>29636867</v>
      </c>
      <c r="F31" s="22">
        <v>29635230</v>
      </c>
      <c r="G31">
        <f t="shared" si="2"/>
        <v>-1637</v>
      </c>
    </row>
    <row r="32" spans="3:7" x14ac:dyDescent="0.2">
      <c r="C32">
        <f t="shared" si="3"/>
        <v>8</v>
      </c>
      <c r="D32" s="27">
        <v>9</v>
      </c>
      <c r="E32" s="23">
        <v>25870545</v>
      </c>
      <c r="F32" s="22">
        <v>25872182</v>
      </c>
      <c r="G32">
        <f t="shared" si="2"/>
        <v>1637</v>
      </c>
    </row>
    <row r="33" spans="3:7" x14ac:dyDescent="0.2">
      <c r="C33">
        <f t="shared" si="3"/>
        <v>9</v>
      </c>
      <c r="D33" s="27">
        <v>9</v>
      </c>
      <c r="E33" s="23">
        <v>29670996</v>
      </c>
      <c r="F33" s="22">
        <v>29669362</v>
      </c>
      <c r="G33">
        <f t="shared" si="2"/>
        <v>-1634</v>
      </c>
    </row>
    <row r="34" spans="3:7" x14ac:dyDescent="0.2">
      <c r="C34">
        <f t="shared" si="3"/>
        <v>10</v>
      </c>
      <c r="D34" s="27">
        <v>9</v>
      </c>
      <c r="E34" s="23">
        <v>29701184</v>
      </c>
      <c r="F34" s="22">
        <v>29699552</v>
      </c>
      <c r="G34">
        <f t="shared" si="2"/>
        <v>-1632</v>
      </c>
    </row>
    <row r="35" spans="3:7" x14ac:dyDescent="0.2">
      <c r="C35">
        <f t="shared" si="3"/>
        <v>11</v>
      </c>
      <c r="D35" s="27">
        <v>9</v>
      </c>
      <c r="E35" s="23">
        <v>29577880</v>
      </c>
      <c r="F35" s="22">
        <v>29576250</v>
      </c>
      <c r="G35">
        <f t="shared" si="2"/>
        <v>-1630</v>
      </c>
    </row>
    <row r="36" spans="3:7" x14ac:dyDescent="0.2">
      <c r="C36">
        <f t="shared" si="3"/>
        <v>12</v>
      </c>
      <c r="D36" s="29">
        <v>9</v>
      </c>
      <c r="E36" s="30">
        <v>30982731</v>
      </c>
      <c r="F36" s="15">
        <v>30981097</v>
      </c>
      <c r="G36">
        <f t="shared" si="2"/>
        <v>-1634</v>
      </c>
    </row>
  </sheetData>
  <mergeCells count="4">
    <mergeCell ref="A3:A14"/>
    <mergeCell ref="E1:G1"/>
    <mergeCell ref="H1:K1"/>
    <mergeCell ref="L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A0C94-EC90-F04F-A101-A0274EF877E1}">
  <dimension ref="A1:BV26"/>
  <sheetViews>
    <sheetView workbookViewId="0"/>
  </sheetViews>
  <sheetFormatPr baseColWidth="10" defaultRowHeight="16" x14ac:dyDescent="0.2"/>
  <sheetData>
    <row r="1" spans="1:74" x14ac:dyDescent="0.2">
      <c r="A1" t="s">
        <v>366</v>
      </c>
      <c r="B1" t="s">
        <v>365</v>
      </c>
      <c r="C1" t="s">
        <v>127</v>
      </c>
      <c r="D1" t="s">
        <v>128</v>
      </c>
      <c r="E1" t="s">
        <v>129</v>
      </c>
      <c r="F1" t="s">
        <v>130</v>
      </c>
      <c r="G1" t="s">
        <v>131</v>
      </c>
      <c r="H1" t="s">
        <v>132</v>
      </c>
      <c r="I1" t="s">
        <v>133</v>
      </c>
      <c r="J1" t="s">
        <v>134</v>
      </c>
      <c r="K1" t="s">
        <v>135</v>
      </c>
      <c r="L1" t="s">
        <v>136</v>
      </c>
      <c r="M1" t="s">
        <v>364</v>
      </c>
      <c r="N1" t="s">
        <v>138</v>
      </c>
      <c r="O1" t="s">
        <v>139</v>
      </c>
      <c r="P1" t="s">
        <v>140</v>
      </c>
      <c r="Q1" t="s">
        <v>141</v>
      </c>
      <c r="R1" t="s">
        <v>142</v>
      </c>
      <c r="S1" t="s">
        <v>363</v>
      </c>
      <c r="T1" t="s">
        <v>362</v>
      </c>
      <c r="U1" t="s">
        <v>361</v>
      </c>
      <c r="V1" t="s">
        <v>360</v>
      </c>
      <c r="W1" t="s">
        <v>359</v>
      </c>
      <c r="X1" t="s">
        <v>358</v>
      </c>
      <c r="Y1" t="s">
        <v>357</v>
      </c>
      <c r="Z1" t="s">
        <v>356</v>
      </c>
      <c r="AA1" t="s">
        <v>355</v>
      </c>
      <c r="AB1" t="s">
        <v>354</v>
      </c>
      <c r="AC1" t="s">
        <v>353</v>
      </c>
      <c r="AD1" t="s">
        <v>352</v>
      </c>
      <c r="AE1" t="s">
        <v>351</v>
      </c>
      <c r="AF1" t="s">
        <v>350</v>
      </c>
      <c r="AG1" t="s">
        <v>349</v>
      </c>
      <c r="AH1" t="s">
        <v>348</v>
      </c>
      <c r="AI1" t="s">
        <v>347</v>
      </c>
      <c r="AJ1" t="s">
        <v>346</v>
      </c>
      <c r="AK1" t="s">
        <v>345</v>
      </c>
      <c r="AL1" t="s">
        <v>344</v>
      </c>
      <c r="AM1" t="s">
        <v>343</v>
      </c>
      <c r="AN1" t="s">
        <v>342</v>
      </c>
      <c r="AO1" t="s">
        <v>341</v>
      </c>
      <c r="AP1" t="s">
        <v>340</v>
      </c>
      <c r="AQ1" t="s">
        <v>339</v>
      </c>
      <c r="AR1" t="s">
        <v>338</v>
      </c>
      <c r="AS1" t="s">
        <v>337</v>
      </c>
      <c r="AT1" t="s">
        <v>336</v>
      </c>
      <c r="AU1" t="s">
        <v>335</v>
      </c>
      <c r="AV1" t="s">
        <v>334</v>
      </c>
      <c r="AW1" t="s">
        <v>333</v>
      </c>
      <c r="AX1" t="s">
        <v>332</v>
      </c>
      <c r="AY1" t="s">
        <v>331</v>
      </c>
      <c r="AZ1" t="s">
        <v>330</v>
      </c>
      <c r="BA1" t="s">
        <v>329</v>
      </c>
      <c r="BB1" t="s">
        <v>328</v>
      </c>
      <c r="BC1" t="s">
        <v>327</v>
      </c>
      <c r="BD1" t="s">
        <v>326</v>
      </c>
      <c r="BE1" t="s">
        <v>325</v>
      </c>
      <c r="BF1" t="s">
        <v>324</v>
      </c>
      <c r="BG1" t="s">
        <v>184</v>
      </c>
      <c r="BH1" t="s">
        <v>323</v>
      </c>
      <c r="BI1" t="s">
        <v>186</v>
      </c>
      <c r="BJ1" t="s">
        <v>322</v>
      </c>
      <c r="BK1" t="s">
        <v>188</v>
      </c>
      <c r="BL1" t="s">
        <v>57</v>
      </c>
      <c r="BM1" t="s">
        <v>224</v>
      </c>
      <c r="BN1" t="s">
        <v>321</v>
      </c>
      <c r="BO1" t="s">
        <v>320</v>
      </c>
      <c r="BP1" t="s">
        <v>319</v>
      </c>
      <c r="BQ1" t="s">
        <v>318</v>
      </c>
      <c r="BR1" t="s">
        <v>197</v>
      </c>
      <c r="BS1" t="s">
        <v>317</v>
      </c>
      <c r="BT1" t="s">
        <v>316</v>
      </c>
      <c r="BU1" t="s">
        <v>315</v>
      </c>
      <c r="BV1" t="s">
        <v>314</v>
      </c>
    </row>
    <row r="2" spans="1:74" x14ac:dyDescent="0.2">
      <c r="A2" t="s">
        <v>313</v>
      </c>
      <c r="B2">
        <v>0.285425733925328</v>
      </c>
      <c r="C2">
        <v>0.27558139345211502</v>
      </c>
      <c r="D2">
        <v>0.246477946572419</v>
      </c>
      <c r="E2">
        <v>0.269126352395341</v>
      </c>
      <c r="F2">
        <v>0.29230627807232601</v>
      </c>
      <c r="G2">
        <v>0.32265272738225897</v>
      </c>
      <c r="H2">
        <v>0.28942715894477</v>
      </c>
      <c r="I2">
        <v>0.29897761228724901</v>
      </c>
      <c r="J2">
        <v>0.28557270585320399</v>
      </c>
      <c r="K2">
        <v>0.27032001005267098</v>
      </c>
      <c r="L2">
        <v>0.27579098865624302</v>
      </c>
      <c r="M2">
        <v>0.249435200378783</v>
      </c>
      <c r="N2">
        <v>0.25910879343159698</v>
      </c>
      <c r="O2">
        <v>0.28592837799637</v>
      </c>
      <c r="P2">
        <v>0.25852103056102599</v>
      </c>
      <c r="Q2">
        <v>0.27156178395636799</v>
      </c>
      <c r="R2">
        <v>0.25529248913817498</v>
      </c>
      <c r="S2">
        <v>0.27019001118708602</v>
      </c>
      <c r="T2">
        <v>0.29708902605242599</v>
      </c>
      <c r="U2">
        <v>0.28602209155925901</v>
      </c>
      <c r="V2">
        <v>0.30233632934869298</v>
      </c>
      <c r="W2">
        <v>0.25519049830708002</v>
      </c>
      <c r="X2">
        <v>0.279415987342294</v>
      </c>
      <c r="Y2">
        <v>0.30683280420811498</v>
      </c>
      <c r="Z2">
        <v>0.30327538597801301</v>
      </c>
      <c r="AA2">
        <v>0.28701949722838199</v>
      </c>
      <c r="AB2">
        <v>0.27785488904967598</v>
      </c>
      <c r="AC2">
        <v>0.30686811359267802</v>
      </c>
      <c r="AD2">
        <v>0.306432034746213</v>
      </c>
      <c r="AE2">
        <v>0.26013718479065201</v>
      </c>
      <c r="AF2">
        <v>0.29543010693976302</v>
      </c>
      <c r="AG2">
        <v>0.28266918603997199</v>
      </c>
      <c r="AH2">
        <v>0.29539185157408998</v>
      </c>
      <c r="AI2">
        <v>0.295839343674769</v>
      </c>
      <c r="AJ2">
        <v>0.23543335503410701</v>
      </c>
      <c r="AK2">
        <v>0.311981273850793</v>
      </c>
      <c r="AL2">
        <v>0.29182300890723001</v>
      </c>
      <c r="AM2">
        <v>0.29619141085106498</v>
      </c>
      <c r="AN2">
        <v>0.30962613537142603</v>
      </c>
      <c r="AO2">
        <v>0.28855763665039902</v>
      </c>
      <c r="AP2">
        <v>0.33549535222044402</v>
      </c>
      <c r="AQ2">
        <v>0.30720231554558097</v>
      </c>
      <c r="AR2">
        <v>0.30546403244550902</v>
      </c>
      <c r="AS2">
        <v>0.28036597751653097</v>
      </c>
      <c r="AT2">
        <v>0.29664449210697302</v>
      </c>
      <c r="AU2">
        <v>0.30150418312383398</v>
      </c>
      <c r="AV2">
        <v>0.283118664587101</v>
      </c>
      <c r="AW2">
        <v>0.31868526661545299</v>
      </c>
      <c r="AX2">
        <v>0.29955684599058402</v>
      </c>
      <c r="AY2">
        <v>0.34075794113859198</v>
      </c>
      <c r="AZ2">
        <v>0.28808351165607998</v>
      </c>
      <c r="BA2">
        <v>0.26759899999999998</v>
      </c>
      <c r="BB2">
        <v>0.27675255237395502</v>
      </c>
      <c r="BC2">
        <v>0.26693190113997201</v>
      </c>
      <c r="BD2">
        <v>0.29088381913366301</v>
      </c>
      <c r="BE2">
        <v>0.273584252919923</v>
      </c>
      <c r="BF2">
        <v>0.252209828475218</v>
      </c>
      <c r="BG2">
        <v>0.316342071490337</v>
      </c>
      <c r="BH2">
        <v>0.39649834695707398</v>
      </c>
      <c r="BI2">
        <v>0.293302321211313</v>
      </c>
      <c r="BJ2">
        <v>0.31561330572645702</v>
      </c>
      <c r="BK2">
        <v>0.45823964037581</v>
      </c>
      <c r="BL2">
        <v>0.423954238412866</v>
      </c>
      <c r="BM2">
        <v>0.414645958630183</v>
      </c>
      <c r="BN2">
        <v>0.44105073527101601</v>
      </c>
      <c r="BO2">
        <v>0.122550678362674</v>
      </c>
      <c r="BP2">
        <v>6.7665988626559398E-2</v>
      </c>
      <c r="BQ2">
        <v>4.9306453962079798E-2</v>
      </c>
      <c r="BR2">
        <v>0.40337733815848897</v>
      </c>
      <c r="BS2">
        <v>0.34091066833359801</v>
      </c>
      <c r="BT2">
        <v>0.44672622251431998</v>
      </c>
      <c r="BU2">
        <v>0.30084473270365603</v>
      </c>
      <c r="BV2">
        <v>0.29128334115111598</v>
      </c>
    </row>
    <row r="3" spans="1:74" x14ac:dyDescent="0.2">
      <c r="A3" t="s">
        <v>312</v>
      </c>
      <c r="BV3">
        <v>1.3459899128813299E-2</v>
      </c>
    </row>
    <row r="4" spans="1:74" x14ac:dyDescent="0.2">
      <c r="A4" t="s">
        <v>311</v>
      </c>
      <c r="B4">
        <v>7.9705820987248405E-2</v>
      </c>
      <c r="C4">
        <v>4.0949151215310897E-2</v>
      </c>
      <c r="D4">
        <v>6.3084864997089901E-2</v>
      </c>
      <c r="E4">
        <v>4.3541721711604697E-2</v>
      </c>
      <c r="F4">
        <v>5.2411038866527003E-2</v>
      </c>
      <c r="G4">
        <v>2.87321646207244E-2</v>
      </c>
      <c r="H4">
        <v>7.1561376793642398E-2</v>
      </c>
      <c r="I4">
        <v>4.8803269611966002E-2</v>
      </c>
      <c r="J4">
        <v>7.3288338618187301E-2</v>
      </c>
      <c r="K4">
        <v>4.2534494975409301E-2</v>
      </c>
      <c r="L4">
        <v>6.8477541748358295E-2</v>
      </c>
      <c r="M4">
        <v>6.1125271213645901E-2</v>
      </c>
      <c r="N4">
        <v>6.8203219905490997E-2</v>
      </c>
      <c r="O4">
        <v>5.1850364828933897E-2</v>
      </c>
      <c r="P4">
        <v>6.5757830866001593E-2</v>
      </c>
      <c r="Q4">
        <v>0.177566958899044</v>
      </c>
      <c r="R4">
        <v>0.16537578313156601</v>
      </c>
      <c r="S4">
        <v>0.105864685625933</v>
      </c>
      <c r="T4">
        <v>4.7451946046033699E-2</v>
      </c>
      <c r="U4">
        <v>5.38423538879357E-2</v>
      </c>
      <c r="V4">
        <v>3.8188646488272103E-2</v>
      </c>
      <c r="W4">
        <v>6.3535880191482305E-2</v>
      </c>
      <c r="X4">
        <v>2.67965782429265E-2</v>
      </c>
      <c r="Y4">
        <v>2.2234924417947301E-2</v>
      </c>
      <c r="Z4">
        <v>4.3210433997325499E-2</v>
      </c>
      <c r="AA4">
        <v>2.8038812363595799E-2</v>
      </c>
      <c r="AB4">
        <v>4.2495493914108201E-2</v>
      </c>
      <c r="AC4">
        <v>3.9638746993351202E-2</v>
      </c>
      <c r="AD4">
        <v>5.8795953590856003E-3</v>
      </c>
      <c r="AE4">
        <v>7.2368855007868202E-2</v>
      </c>
      <c r="AF4">
        <v>6.74159511989499E-2</v>
      </c>
      <c r="AG4">
        <v>3.8280977606820303E-2</v>
      </c>
      <c r="AH4">
        <v>6.9755612436213005E-2</v>
      </c>
      <c r="AI4">
        <v>7.2813310078481006E-2</v>
      </c>
      <c r="AJ4">
        <v>4.73407115967052E-2</v>
      </c>
      <c r="AK4">
        <v>6.5853569235326703E-2</v>
      </c>
      <c r="AL4">
        <v>4.1091058391484699E-2</v>
      </c>
      <c r="AM4">
        <v>4.0914791175677402E-2</v>
      </c>
      <c r="AN4">
        <v>4.1721259678554903E-2</v>
      </c>
      <c r="AO4">
        <v>5.8469855397246001E-2</v>
      </c>
      <c r="AP4">
        <v>4.0448465009048001E-2</v>
      </c>
      <c r="AQ4">
        <v>3.4551834313455203E-2</v>
      </c>
      <c r="AR4">
        <v>3.5666342527808703E-2</v>
      </c>
      <c r="AS4">
        <v>6.6733794510337202E-2</v>
      </c>
      <c r="AT4">
        <v>7.7581047441486306E-2</v>
      </c>
      <c r="AU4">
        <v>2.5961005884672001E-2</v>
      </c>
      <c r="AV4">
        <v>6.6185665481249295E-2</v>
      </c>
      <c r="AW4">
        <v>5.2730391247913899E-2</v>
      </c>
      <c r="AX4">
        <v>5.9652037225586298E-2</v>
      </c>
      <c r="AY4">
        <v>6.7600075894388795E-2</v>
      </c>
      <c r="AZ4">
        <v>3.6208009238816598E-2</v>
      </c>
      <c r="BA4">
        <v>1.4847000000000001E-2</v>
      </c>
      <c r="BB4">
        <v>1.8358580116263401E-2</v>
      </c>
      <c r="BC4">
        <v>7.31490263123412E-2</v>
      </c>
      <c r="BD4">
        <v>6.7281802667513102E-2</v>
      </c>
      <c r="BE4">
        <v>5.7066964579532697E-2</v>
      </c>
      <c r="BF4">
        <v>5.1397082036013397E-2</v>
      </c>
      <c r="BG4">
        <v>3.2068299964342802E-2</v>
      </c>
      <c r="BH4">
        <v>3.4963615659002703E-2</v>
      </c>
      <c r="BI4">
        <v>3.1870516081466203E-2</v>
      </c>
      <c r="BJ4">
        <v>2.55265120090689E-2</v>
      </c>
      <c r="BK4">
        <v>1.1294104275730099E-2</v>
      </c>
      <c r="BL4">
        <v>2.5414139539762002E-4</v>
      </c>
      <c r="BM4">
        <v>5.8486973753229803E-2</v>
      </c>
      <c r="BN4">
        <v>1.25782645443128E-2</v>
      </c>
      <c r="BO4">
        <v>2.3963945985498499E-2</v>
      </c>
      <c r="BP4">
        <v>2.7361437361059501E-2</v>
      </c>
      <c r="BQ4">
        <v>2.5136516684593602E-2</v>
      </c>
      <c r="BR4">
        <v>3.2389637429229498E-2</v>
      </c>
      <c r="BS4">
        <v>4.08673550520594E-2</v>
      </c>
      <c r="BT4">
        <v>6.8611509283233504E-3</v>
      </c>
      <c r="BU4">
        <v>9.6301045814371194E-3</v>
      </c>
      <c r="BV4">
        <v>8.6392555340465606E-3</v>
      </c>
    </row>
    <row r="5" spans="1:74" x14ac:dyDescent="0.2">
      <c r="A5" t="s">
        <v>310</v>
      </c>
      <c r="BV5">
        <v>3.86943963194941E-3</v>
      </c>
    </row>
    <row r="6" spans="1:74" x14ac:dyDescent="0.2">
      <c r="A6" t="s">
        <v>309</v>
      </c>
      <c r="B6">
        <v>1.27386104677264E-2</v>
      </c>
      <c r="C6">
        <v>4.1225636282670501E-2</v>
      </c>
      <c r="D6">
        <v>4.67099103354617E-2</v>
      </c>
      <c r="E6">
        <v>6.4091546893156798E-2</v>
      </c>
      <c r="F6">
        <v>5.8078914464360601E-2</v>
      </c>
      <c r="G6">
        <v>3.3989981139332603E-2</v>
      </c>
      <c r="H6">
        <v>2.5531001023911801E-2</v>
      </c>
      <c r="I6">
        <v>1.8814638867639E-2</v>
      </c>
      <c r="J6">
        <v>1.48944736547445E-2</v>
      </c>
      <c r="K6">
        <v>5.2821903654914099E-2</v>
      </c>
      <c r="L6">
        <v>1.46895878711983E-2</v>
      </c>
      <c r="M6">
        <v>5.4418453673414399E-2</v>
      </c>
      <c r="N6">
        <v>2.81329213857144E-2</v>
      </c>
      <c r="O6">
        <v>3.5885565392667303E-2</v>
      </c>
      <c r="P6">
        <v>3.59497109092064E-2</v>
      </c>
      <c r="Q6">
        <v>1.0645199025873801E-2</v>
      </c>
      <c r="R6">
        <v>4.2482337032621401E-2</v>
      </c>
      <c r="S6">
        <v>1.9575285708038102E-2</v>
      </c>
      <c r="T6">
        <v>4.2617475214760697E-2</v>
      </c>
      <c r="U6">
        <v>2.70811334541214E-2</v>
      </c>
      <c r="V6">
        <v>2.39480288790964E-2</v>
      </c>
      <c r="W6">
        <v>4.36975363227734E-2</v>
      </c>
      <c r="X6">
        <v>6.6552316186655594E-2</v>
      </c>
      <c r="Y6">
        <v>1.58405553391994E-2</v>
      </c>
      <c r="Z6">
        <v>2.0070856706205099E-2</v>
      </c>
      <c r="AA6">
        <v>4.3152545459206201E-2</v>
      </c>
      <c r="AB6">
        <v>4.8271846489106103E-2</v>
      </c>
      <c r="AC6">
        <v>1.8600958626412201E-2</v>
      </c>
      <c r="AD6">
        <v>3.9657427898429701E-2</v>
      </c>
      <c r="AE6">
        <v>3.0308807124388999E-2</v>
      </c>
      <c r="AF6">
        <v>2.25862838413863E-2</v>
      </c>
      <c r="AG6">
        <v>3.45349094412764E-2</v>
      </c>
      <c r="AH6">
        <v>1.12803038948758E-2</v>
      </c>
      <c r="AI6">
        <v>1.9494993476803099E-2</v>
      </c>
      <c r="AJ6">
        <v>3.6110560729146E-2</v>
      </c>
      <c r="AK6">
        <v>1.85930091483862E-2</v>
      </c>
      <c r="AL6">
        <v>5.0004806352857901E-2</v>
      </c>
      <c r="AM6">
        <v>6.5565915267337002E-2</v>
      </c>
      <c r="AN6">
        <v>3.5921600483270498E-2</v>
      </c>
      <c r="AO6">
        <v>6.1398021337270098E-2</v>
      </c>
      <c r="AP6">
        <v>2.1988359852865E-2</v>
      </c>
      <c r="AQ6">
        <v>6.2978353800761402E-2</v>
      </c>
      <c r="AR6">
        <v>6.57135403078528E-2</v>
      </c>
      <c r="AS6">
        <v>1.9971841177265401E-2</v>
      </c>
      <c r="AT6">
        <v>2.9323938990182801E-2</v>
      </c>
      <c r="AU6">
        <v>6.8633948244877799E-2</v>
      </c>
      <c r="AV6">
        <v>6.2088368509392602E-2</v>
      </c>
      <c r="AW6">
        <v>2.06170035230854E-2</v>
      </c>
      <c r="AX6">
        <v>4.7979662657332597E-2</v>
      </c>
      <c r="AY6">
        <v>1.6550285439582799E-2</v>
      </c>
      <c r="AZ6">
        <v>6.7988330710384903E-2</v>
      </c>
      <c r="BA6">
        <v>2.0663500000000001E-2</v>
      </c>
      <c r="BB6">
        <v>3.6566291754855401E-2</v>
      </c>
      <c r="BC6">
        <v>5.49411294901632E-2</v>
      </c>
      <c r="BD6">
        <v>1.72821633805707E-2</v>
      </c>
      <c r="BE6">
        <v>2.19494166904333E-2</v>
      </c>
      <c r="BF6">
        <v>5.7552259038941199E-2</v>
      </c>
      <c r="BG6">
        <v>4.8747020754746899E-2</v>
      </c>
      <c r="BH6">
        <v>5.6594158934224002E-2</v>
      </c>
      <c r="BI6">
        <v>7.5815434410991797E-2</v>
      </c>
      <c r="BJ6">
        <v>4.8678500924851001E-2</v>
      </c>
      <c r="BK6">
        <v>5.1553906886101598E-2</v>
      </c>
      <c r="BL6">
        <v>2.6386331226918001E-2</v>
      </c>
      <c r="BM6">
        <v>5.6254180416362501E-2</v>
      </c>
      <c r="BN6">
        <v>4.5838061836173699E-2</v>
      </c>
      <c r="BO6">
        <v>0.15075312573208499</v>
      </c>
      <c r="BP6">
        <v>7.4240668551744096E-3</v>
      </c>
      <c r="BQ6">
        <v>2.5321109206337799E-3</v>
      </c>
      <c r="BR6">
        <v>4.2816823565508401E-2</v>
      </c>
      <c r="BS6">
        <v>5.3778754352194001E-2</v>
      </c>
      <c r="BT6">
        <v>6.2174576914578297E-2</v>
      </c>
      <c r="BU6">
        <v>4.0362402280948999E-2</v>
      </c>
      <c r="BV6">
        <v>8.6245155031723697E-2</v>
      </c>
    </row>
    <row r="7" spans="1:74" x14ac:dyDescent="0.2">
      <c r="A7" t="s">
        <v>308</v>
      </c>
      <c r="BM7">
        <v>1.46193149806694E-3</v>
      </c>
      <c r="BN7">
        <v>1.4934534021849299E-3</v>
      </c>
      <c r="BO7">
        <v>1.7071139146052499E-3</v>
      </c>
      <c r="BP7">
        <v>1.86880868563079E-3</v>
      </c>
      <c r="BQ7">
        <v>2.0274022535865001E-3</v>
      </c>
      <c r="BR7">
        <v>1.3214316435128199E-3</v>
      </c>
      <c r="BS7">
        <v>2.3694912841904698E-3</v>
      </c>
      <c r="BT7">
        <v>1.82860153766834E-3</v>
      </c>
      <c r="BU7">
        <v>1.8040440179152299E-3</v>
      </c>
      <c r="BV7">
        <v>2.1311325426480602E-3</v>
      </c>
    </row>
    <row r="8" spans="1:74" x14ac:dyDescent="0.2">
      <c r="A8" t="s">
        <v>307</v>
      </c>
      <c r="BU8">
        <v>2.0810055600978001E-3</v>
      </c>
      <c r="BV8">
        <v>2.8100452947352601E-4</v>
      </c>
    </row>
    <row r="9" spans="1:74" x14ac:dyDescent="0.2">
      <c r="A9" t="s">
        <v>306</v>
      </c>
      <c r="B9">
        <v>2.94820367813068E-2</v>
      </c>
      <c r="C9">
        <v>2.0271493655524001E-2</v>
      </c>
      <c r="D9">
        <v>3.9044984099938403E-2</v>
      </c>
      <c r="E9">
        <v>2.1075691385798501E-2</v>
      </c>
      <c r="F9">
        <v>1.82914321365737E-2</v>
      </c>
      <c r="G9">
        <v>2.0338935924705599E-2</v>
      </c>
      <c r="H9">
        <v>3.1102907791284301E-2</v>
      </c>
      <c r="I9">
        <v>1.81214946556045E-2</v>
      </c>
      <c r="J9">
        <v>1.7269680026110502E-2</v>
      </c>
      <c r="K9">
        <v>3.1234838092645101E-2</v>
      </c>
      <c r="L9">
        <v>3.1440504711321197E-2</v>
      </c>
      <c r="M9">
        <v>3.2788072212997503E-2</v>
      </c>
      <c r="N9">
        <v>1.9256701972398298E-2</v>
      </c>
      <c r="O9">
        <v>1.6577695657695801E-2</v>
      </c>
      <c r="P9">
        <v>3.2438528496092502E-2</v>
      </c>
      <c r="Q9">
        <v>1.78881554675159E-2</v>
      </c>
      <c r="R9">
        <v>2.5755526928523901E-2</v>
      </c>
      <c r="S9">
        <v>2.0026719221051401E-2</v>
      </c>
      <c r="T9">
        <v>2.79927407634246E-2</v>
      </c>
      <c r="U9">
        <v>2.0887495218483699E-2</v>
      </c>
      <c r="V9">
        <v>4.7656939161397002E-2</v>
      </c>
      <c r="W9">
        <v>2.2069621819816601E-2</v>
      </c>
      <c r="X9">
        <v>2.23673917564924E-2</v>
      </c>
      <c r="Y9">
        <v>3.50416091628096E-2</v>
      </c>
      <c r="Z9">
        <v>2.20194161268473E-2</v>
      </c>
      <c r="AA9">
        <v>2.3613771547323401E-2</v>
      </c>
      <c r="AB9">
        <v>3.5827771189306898E-2</v>
      </c>
      <c r="AC9">
        <v>2.2269332707786998E-2</v>
      </c>
      <c r="AD9">
        <v>2.287343564548E-2</v>
      </c>
      <c r="AE9">
        <v>3.1128610560025E-2</v>
      </c>
      <c r="AF9">
        <v>1.9629769572437498E-2</v>
      </c>
      <c r="AG9">
        <v>4.2617898797673998E-2</v>
      </c>
      <c r="AH9">
        <v>1.88426235388101E-2</v>
      </c>
      <c r="AI9">
        <v>3.11207979300911E-2</v>
      </c>
      <c r="AJ9">
        <v>2.0500155679470101E-2</v>
      </c>
      <c r="AK9">
        <v>1.9296987206904599E-2</v>
      </c>
      <c r="AL9">
        <v>2.3573124178235799E-2</v>
      </c>
      <c r="AM9">
        <v>3.0974546919937701E-2</v>
      </c>
      <c r="AN9">
        <v>3.1982656689245999E-2</v>
      </c>
      <c r="AO9">
        <v>1.49945037146392E-2</v>
      </c>
      <c r="AP9">
        <v>3.1942623554875801E-2</v>
      </c>
      <c r="AQ9">
        <v>4.5580741647487703E-2</v>
      </c>
      <c r="AR9">
        <v>2.6562625999098699E-2</v>
      </c>
      <c r="AS9">
        <v>3.9142507181371501E-2</v>
      </c>
      <c r="AT9">
        <v>2.1142079291610501E-2</v>
      </c>
      <c r="AU9">
        <v>3.4087803273454599E-2</v>
      </c>
      <c r="AV9">
        <v>3.13814220614545E-2</v>
      </c>
      <c r="AW9">
        <v>2.5474490741967101E-2</v>
      </c>
      <c r="AX9">
        <v>1.7747270681197001E-2</v>
      </c>
      <c r="AY9">
        <v>3.0630070890471199E-2</v>
      </c>
      <c r="AZ9">
        <v>1.5906766451924501E-2</v>
      </c>
      <c r="BA9">
        <v>8.0400000000000003E-3</v>
      </c>
      <c r="BB9">
        <v>1.5511028704367699E-2</v>
      </c>
      <c r="BC9">
        <v>1.9311523894501002E-2</v>
      </c>
      <c r="BD9">
        <v>1.8431635657367398E-2</v>
      </c>
      <c r="BE9">
        <v>3.07644536398415E-2</v>
      </c>
      <c r="BF9">
        <v>1.9130955549640598E-2</v>
      </c>
      <c r="BG9">
        <v>2.6318410761228699E-2</v>
      </c>
      <c r="BH9">
        <v>1.39637004676071E-2</v>
      </c>
      <c r="BI9">
        <v>2.9925227677360101E-2</v>
      </c>
      <c r="BJ9">
        <v>3.4858994225414802E-2</v>
      </c>
      <c r="BK9">
        <v>1.9645882261877801E-2</v>
      </c>
      <c r="BL9">
        <v>7.2289108024211996E-3</v>
      </c>
      <c r="BM9">
        <v>1.8446564218133701E-2</v>
      </c>
      <c r="BN9">
        <v>1.80677977271003E-2</v>
      </c>
      <c r="BO9">
        <v>2.2245263319248299E-2</v>
      </c>
      <c r="BP9">
        <v>0.16798889735564301</v>
      </c>
      <c r="BQ9">
        <v>0.182389873425608</v>
      </c>
      <c r="BR9">
        <v>2.1740970950855001E-2</v>
      </c>
      <c r="BS9">
        <v>3.7531441664565401E-2</v>
      </c>
      <c r="BT9">
        <v>1.5752035399232801E-2</v>
      </c>
      <c r="BU9">
        <v>2.45215299659109E-2</v>
      </c>
      <c r="BV9">
        <v>2.8843263370224501E-2</v>
      </c>
    </row>
    <row r="10" spans="1:74" x14ac:dyDescent="0.2">
      <c r="A10" t="s">
        <v>305</v>
      </c>
      <c r="BM10">
        <v>4.13531643496868E-3</v>
      </c>
      <c r="BN10">
        <v>3.5470476135012999E-3</v>
      </c>
      <c r="BO10">
        <v>6.1610832979040299E-3</v>
      </c>
      <c r="BP10">
        <v>1.68302989464138E-3</v>
      </c>
      <c r="BQ10">
        <v>1.8856476588294E-3</v>
      </c>
      <c r="BR10">
        <v>5.0764378104196E-3</v>
      </c>
      <c r="BS10">
        <v>6.7429905844130101E-3</v>
      </c>
      <c r="BT10">
        <v>2.7917688851621198E-3</v>
      </c>
      <c r="BU10">
        <v>4.8278570195523403E-3</v>
      </c>
      <c r="BV10">
        <v>6.1762907692553401E-3</v>
      </c>
    </row>
    <row r="11" spans="1:74" x14ac:dyDescent="0.2">
      <c r="A11" t="s">
        <v>304</v>
      </c>
      <c r="B11">
        <v>1.4141473184457701E-2</v>
      </c>
      <c r="C11">
        <v>1.55541201168577E-2</v>
      </c>
      <c r="D11">
        <v>1.5981038016751999E-2</v>
      </c>
      <c r="E11">
        <v>1.5327931020034999E-2</v>
      </c>
      <c r="F11">
        <v>1.52587484370571E-2</v>
      </c>
      <c r="G11">
        <v>1.5884667250559498E-2</v>
      </c>
      <c r="H11">
        <v>1.53984166991483E-2</v>
      </c>
      <c r="I11">
        <v>1.55500986885204E-2</v>
      </c>
      <c r="J11">
        <v>1.5633797336369999E-2</v>
      </c>
      <c r="K11">
        <v>1.6318139138751301E-2</v>
      </c>
      <c r="L11">
        <v>1.5888672118954301E-2</v>
      </c>
      <c r="M11">
        <v>1.51318299670435E-2</v>
      </c>
      <c r="N11">
        <v>1.57688029337043E-2</v>
      </c>
      <c r="O11">
        <v>1.57419280830195E-2</v>
      </c>
      <c r="P11">
        <v>1.7435987038566601E-2</v>
      </c>
      <c r="Q11">
        <v>1.34306368713438E-2</v>
      </c>
      <c r="R11">
        <v>1.3695100776930501E-2</v>
      </c>
      <c r="S11">
        <v>1.40445198087614E-2</v>
      </c>
      <c r="T11">
        <v>1.52740160998421E-2</v>
      </c>
      <c r="U11">
        <v>1.4600708084331801E-2</v>
      </c>
      <c r="V11">
        <v>1.47640663021615E-2</v>
      </c>
      <c r="W11">
        <v>1.5723031144301802E-2</v>
      </c>
      <c r="X11">
        <v>1.52192236798119E-2</v>
      </c>
      <c r="Y11">
        <v>1.4961172558232099E-2</v>
      </c>
      <c r="Z11">
        <v>1.43241694308886E-2</v>
      </c>
      <c r="AA11">
        <v>1.5324996530506301E-2</v>
      </c>
      <c r="AB11">
        <v>1.50454033642587E-2</v>
      </c>
      <c r="AC11">
        <v>1.40940490236925E-2</v>
      </c>
      <c r="AD11">
        <v>1.52784770038321E-2</v>
      </c>
      <c r="AE11">
        <v>1.40098680848565E-2</v>
      </c>
      <c r="AF11">
        <v>1.4747626088672101E-2</v>
      </c>
      <c r="AG11">
        <v>1.6462904852417901E-2</v>
      </c>
      <c r="AH11">
        <v>1.61436001108629E-2</v>
      </c>
      <c r="AI11">
        <v>1.54497194903716E-2</v>
      </c>
      <c r="AJ11">
        <v>1.36396444847009E-2</v>
      </c>
      <c r="AK11">
        <v>1.53285813427507E-2</v>
      </c>
      <c r="AL11">
        <v>1.44671221025431E-2</v>
      </c>
      <c r="AM11">
        <v>1.3607187931364499E-2</v>
      </c>
      <c r="AN11">
        <v>1.2834297366031E-2</v>
      </c>
      <c r="AO11">
        <v>1.29510538529756E-2</v>
      </c>
      <c r="AP11">
        <v>1.44705752838389E-2</v>
      </c>
      <c r="AQ11">
        <v>1.21516033315794E-2</v>
      </c>
      <c r="AR11">
        <v>1.32172758105447E-2</v>
      </c>
      <c r="AS11">
        <v>1.54115067585533E-2</v>
      </c>
      <c r="AT11">
        <v>1.52236110588105E-2</v>
      </c>
      <c r="AU11">
        <v>1.2266384808693701E-2</v>
      </c>
      <c r="AV11">
        <v>1.4438985178622099E-2</v>
      </c>
      <c r="AW11">
        <v>1.438455272708E-2</v>
      </c>
      <c r="AX11">
        <v>1.4229157227924699E-2</v>
      </c>
      <c r="AY11">
        <v>1.4022766350472801E-2</v>
      </c>
      <c r="AZ11">
        <v>1.4220531458397001E-2</v>
      </c>
      <c r="BA11">
        <v>6.7600000000000004E-3</v>
      </c>
      <c r="BB11">
        <v>1.36197064842834E-2</v>
      </c>
      <c r="BC11">
        <v>1.5481197002502001E-2</v>
      </c>
      <c r="BD11">
        <v>1.6523864375096599E-2</v>
      </c>
      <c r="BE11">
        <v>1.5703709453952001E-2</v>
      </c>
      <c r="BF11">
        <v>1.58726965478393E-2</v>
      </c>
      <c r="BG11">
        <v>1.5798841937956599E-2</v>
      </c>
      <c r="BH11">
        <v>1.15042509406868E-2</v>
      </c>
      <c r="BI11">
        <v>1.41692544722937E-2</v>
      </c>
      <c r="BJ11">
        <v>1.47812896288388E-2</v>
      </c>
      <c r="BK11">
        <v>6.0375006981043897E-3</v>
      </c>
      <c r="BL11">
        <v>2.3901393138585701E-3</v>
      </c>
      <c r="BM11">
        <v>1.21013513325987E-2</v>
      </c>
      <c r="BN11">
        <v>9.8633823462926807E-3</v>
      </c>
      <c r="BO11">
        <v>1.48087251524906E-2</v>
      </c>
      <c r="BP11">
        <v>1.08538897040764E-2</v>
      </c>
      <c r="BQ11">
        <v>1.1021809178064799E-2</v>
      </c>
      <c r="BR11">
        <v>1.4014896754263101E-2</v>
      </c>
      <c r="BS11">
        <v>1.52035768160608E-2</v>
      </c>
      <c r="BT11">
        <v>6.2294264621730096E-3</v>
      </c>
      <c r="BU11">
        <v>1.37039053474444E-2</v>
      </c>
      <c r="BV11">
        <v>1.6211855631926099E-2</v>
      </c>
    </row>
    <row r="12" spans="1:74" x14ac:dyDescent="0.2">
      <c r="A12" t="s">
        <v>303</v>
      </c>
      <c r="BU12">
        <v>3.7750237598857197E-4</v>
      </c>
      <c r="BV12">
        <v>4.4002259653994102E-4</v>
      </c>
    </row>
    <row r="13" spans="1:74" x14ac:dyDescent="0.2">
      <c r="A13" t="s">
        <v>302</v>
      </c>
      <c r="BM13">
        <v>8.6113107842946696E-3</v>
      </c>
      <c r="BN13">
        <v>5.50026091374214E-3</v>
      </c>
      <c r="BO13">
        <v>1.9005289811689599E-2</v>
      </c>
      <c r="BP13">
        <v>1.23692463678671E-2</v>
      </c>
      <c r="BQ13">
        <v>1.40087809961609E-2</v>
      </c>
      <c r="BR13">
        <v>1.3177064389821601E-2</v>
      </c>
      <c r="BS13">
        <v>1.95577476742173E-2</v>
      </c>
      <c r="BT13">
        <v>6.02121234440598E-3</v>
      </c>
      <c r="BU13">
        <v>1.7918083881407299E-2</v>
      </c>
      <c r="BV13">
        <v>2.0566336673922901E-2</v>
      </c>
    </row>
    <row r="14" spans="1:74" x14ac:dyDescent="0.2">
      <c r="A14" t="s">
        <v>301</v>
      </c>
      <c r="BS14">
        <v>6.0621022843582802E-4</v>
      </c>
      <c r="BT14">
        <v>1.2393697486133199E-4</v>
      </c>
      <c r="BU14">
        <v>2.7364179767010799E-3</v>
      </c>
      <c r="BV14">
        <v>1.1109481397790499E-3</v>
      </c>
    </row>
    <row r="15" spans="1:74" x14ac:dyDescent="0.2">
      <c r="A15" t="s">
        <v>300</v>
      </c>
      <c r="BU15">
        <v>2.3418426289341298E-3</v>
      </c>
      <c r="BV15">
        <v>1.86828076055654E-3</v>
      </c>
    </row>
    <row r="16" spans="1:74" x14ac:dyDescent="0.2">
      <c r="A16" t="s">
        <v>299</v>
      </c>
      <c r="BU16">
        <v>1.2102839994005399E-3</v>
      </c>
      <c r="BV16">
        <v>7.9436422543679097E-4</v>
      </c>
    </row>
    <row r="17" spans="1:74" x14ac:dyDescent="0.2">
      <c r="A17" t="s">
        <v>298</v>
      </c>
      <c r="BT17">
        <v>3.52689219891105E-4</v>
      </c>
      <c r="BU17">
        <v>5.8996602478616101E-4</v>
      </c>
      <c r="BV17">
        <v>1.11820923873186E-4</v>
      </c>
    </row>
    <row r="18" spans="1:74" x14ac:dyDescent="0.2">
      <c r="A18" t="s">
        <v>297</v>
      </c>
      <c r="B18">
        <v>7.67028179842454E-2</v>
      </c>
      <c r="C18">
        <v>6.8804002264078304E-2</v>
      </c>
      <c r="D18">
        <v>7.2616466896662193E-2</v>
      </c>
      <c r="E18">
        <v>5.6354900688243399E-2</v>
      </c>
      <c r="F18">
        <v>5.8804954092675998E-2</v>
      </c>
      <c r="G18">
        <v>5.9257714569054598E-2</v>
      </c>
      <c r="H18">
        <v>5.9633776070224603E-2</v>
      </c>
      <c r="I18">
        <v>6.1915529388891902E-2</v>
      </c>
      <c r="J18">
        <v>5.8496306161004201E-2</v>
      </c>
      <c r="K18">
        <v>4.9456178379076399E-2</v>
      </c>
      <c r="L18">
        <v>6.4553925348947203E-2</v>
      </c>
      <c r="M18">
        <v>6.8555325143162496E-2</v>
      </c>
      <c r="N18">
        <v>5.7071672626820398E-2</v>
      </c>
      <c r="O18">
        <v>5.7450007579264703E-2</v>
      </c>
      <c r="P18">
        <v>6.0173772158332799E-2</v>
      </c>
      <c r="Q18">
        <v>5.8347764982669699E-2</v>
      </c>
      <c r="R18">
        <v>4.6819865737443803E-2</v>
      </c>
      <c r="S18">
        <v>6.6521549601962604E-2</v>
      </c>
      <c r="T18">
        <v>6.3848817780276707E-2</v>
      </c>
      <c r="U18">
        <v>6.34542512928227E-2</v>
      </c>
      <c r="V18">
        <v>6.2904266157082805E-2</v>
      </c>
      <c r="W18">
        <v>6.8494372823716801E-2</v>
      </c>
      <c r="X18">
        <v>5.9906010305016001E-2</v>
      </c>
      <c r="Y18">
        <v>7.2311287147192496E-2</v>
      </c>
      <c r="Z18">
        <v>7.05449714315486E-2</v>
      </c>
      <c r="AA18">
        <v>8.7211137030413902E-2</v>
      </c>
      <c r="AB18">
        <v>7.2520368364494103E-2</v>
      </c>
      <c r="AC18">
        <v>7.3187170231463802E-2</v>
      </c>
      <c r="AD18">
        <v>7.6067986912413399E-2</v>
      </c>
      <c r="AE18">
        <v>5.6132977771076897E-2</v>
      </c>
      <c r="AF18">
        <v>6.7480745527917205E-2</v>
      </c>
      <c r="AG18">
        <v>5.63447342473559E-2</v>
      </c>
      <c r="AH18">
        <v>6.8046203759557805E-2</v>
      </c>
      <c r="AI18">
        <v>6.1518327791251201E-2</v>
      </c>
      <c r="AJ18">
        <v>6.5089940275694105E-2</v>
      </c>
      <c r="AK18">
        <v>5.5529389835754998E-2</v>
      </c>
      <c r="AL18">
        <v>6.1654916898973698E-2</v>
      </c>
      <c r="AM18">
        <v>4.7581050181392401E-2</v>
      </c>
      <c r="AN18">
        <v>4.8070371122521598E-2</v>
      </c>
      <c r="AO18">
        <v>5.24839492536203E-2</v>
      </c>
      <c r="AP18">
        <v>5.7944168417298401E-2</v>
      </c>
      <c r="AQ18">
        <v>5.4775872415920003E-2</v>
      </c>
      <c r="AR18">
        <v>5.3081611839764703E-2</v>
      </c>
      <c r="AS18">
        <v>7.0336031523932793E-2</v>
      </c>
      <c r="AT18">
        <v>5.68804296357662E-2</v>
      </c>
      <c r="AU18">
        <v>5.1405621518598503E-2</v>
      </c>
      <c r="AV18">
        <v>5.0824056242641899E-2</v>
      </c>
      <c r="AW18">
        <v>5.2424935763290999E-2</v>
      </c>
      <c r="AX18">
        <v>5.8996805848528601E-2</v>
      </c>
      <c r="AY18">
        <v>5.8501597026355601E-2</v>
      </c>
      <c r="AZ18">
        <v>4.8296970589012299E-2</v>
      </c>
      <c r="BA18">
        <v>2.96025E-2</v>
      </c>
      <c r="BB18">
        <v>4.9766190301270503E-2</v>
      </c>
      <c r="BC18">
        <v>5.99070613413865E-2</v>
      </c>
      <c r="BD18">
        <v>6.1458290749152898E-2</v>
      </c>
      <c r="BE18">
        <v>5.9807582939988203E-2</v>
      </c>
      <c r="BF18">
        <v>6.5077746346355006E-2</v>
      </c>
      <c r="BG18">
        <v>5.4682413538729803E-2</v>
      </c>
      <c r="BH18">
        <v>5.3092360919325197E-2</v>
      </c>
      <c r="BI18">
        <v>6.1531130846291499E-2</v>
      </c>
      <c r="BJ18">
        <v>6.6866072698971199E-2</v>
      </c>
      <c r="BK18">
        <v>6.2044578741765999E-2</v>
      </c>
      <c r="BL18">
        <v>4.5567955593833601E-2</v>
      </c>
      <c r="BM18">
        <v>3.8697125538770603E-2</v>
      </c>
      <c r="BN18">
        <v>6.1799392963681199E-2</v>
      </c>
      <c r="BO18">
        <v>7.4073993735520899E-2</v>
      </c>
      <c r="BP18">
        <v>0.124644973581626</v>
      </c>
      <c r="BQ18">
        <v>0.122785960687244</v>
      </c>
      <c r="BR18">
        <v>5.02320125112687E-2</v>
      </c>
      <c r="BS18">
        <v>5.1682496953573902E-2</v>
      </c>
      <c r="BT18">
        <v>5.7736925003257701E-2</v>
      </c>
      <c r="BU18">
        <v>8.0350147681205797E-2</v>
      </c>
      <c r="BV18">
        <v>5.9291229609018802E-2</v>
      </c>
    </row>
    <row r="19" spans="1:74" x14ac:dyDescent="0.2">
      <c r="A19" t="s">
        <v>296</v>
      </c>
      <c r="B19">
        <v>1.75942365723387E-2</v>
      </c>
      <c r="C19">
        <v>1.9521150699857898E-2</v>
      </c>
      <c r="D19">
        <v>1.81420967837169E-2</v>
      </c>
      <c r="E19">
        <v>1.55459731047226E-2</v>
      </c>
      <c r="F19">
        <v>1.7396011633657199E-2</v>
      </c>
      <c r="G19">
        <v>2.010815920813E-2</v>
      </c>
      <c r="H19">
        <v>1.48479900973942E-2</v>
      </c>
      <c r="I19">
        <v>1.9413109723883399E-2</v>
      </c>
      <c r="J19">
        <v>1.7709621293157299E-2</v>
      </c>
      <c r="K19">
        <v>1.5672394595292599E-2</v>
      </c>
      <c r="L19">
        <v>1.7270681181388001E-2</v>
      </c>
      <c r="M19">
        <v>1.65181008414436E-2</v>
      </c>
      <c r="N19">
        <v>1.8316448601853101E-2</v>
      </c>
      <c r="O19">
        <v>1.6424471602338502E-2</v>
      </c>
      <c r="P19">
        <v>1.48460829785882E-2</v>
      </c>
      <c r="Q19">
        <v>1.5860225829066502E-2</v>
      </c>
      <c r="R19">
        <v>1.5004920826698799E-2</v>
      </c>
      <c r="S19">
        <v>1.39958496331397E-2</v>
      </c>
      <c r="T19">
        <v>1.4083387509862599E-2</v>
      </c>
      <c r="U19">
        <v>1.27003178515282E-2</v>
      </c>
      <c r="V19">
        <v>1.11762826502378E-2</v>
      </c>
      <c r="W19">
        <v>1.8776496972336802E-2</v>
      </c>
      <c r="X19">
        <v>1.6698706694386899E-2</v>
      </c>
      <c r="Y19">
        <v>1.79555606603626E-2</v>
      </c>
      <c r="Z19">
        <v>1.6298779111165101E-2</v>
      </c>
      <c r="AA19">
        <v>1.5688298922733199E-2</v>
      </c>
      <c r="AB19">
        <v>1.55035042577695E-2</v>
      </c>
      <c r="AC19">
        <v>1.72529996463795E-2</v>
      </c>
      <c r="AD19">
        <v>1.9636192817614102E-2</v>
      </c>
      <c r="AE19">
        <v>1.6322134185368299E-2</v>
      </c>
      <c r="AF19">
        <v>1.15537752888989E-2</v>
      </c>
      <c r="AG19">
        <v>1.8221967285637599E-2</v>
      </c>
      <c r="AH19">
        <v>1.9535516898446199E-2</v>
      </c>
      <c r="AI19">
        <v>1.5119708162955801E-2</v>
      </c>
      <c r="AJ19">
        <v>1.58686914432902E-2</v>
      </c>
      <c r="AK19">
        <v>1.8968297687856399E-2</v>
      </c>
      <c r="AL19">
        <v>1.96636856417132E-2</v>
      </c>
      <c r="AM19">
        <v>1.5606063188115801E-2</v>
      </c>
      <c r="AN19">
        <v>1.7495879108134799E-2</v>
      </c>
      <c r="AO19">
        <v>1.49913174622561E-2</v>
      </c>
      <c r="AP19">
        <v>8.2674704560983404E-3</v>
      </c>
      <c r="AQ19">
        <v>1.41595707745886E-2</v>
      </c>
      <c r="AR19">
        <v>1.6225600645115301E-2</v>
      </c>
      <c r="AS19">
        <v>1.54263271915715E-2</v>
      </c>
      <c r="AT19">
        <v>1.7583947787364499E-2</v>
      </c>
      <c r="AU19">
        <v>1.37998340778866E-2</v>
      </c>
      <c r="AV19">
        <v>1.4238839218519501E-2</v>
      </c>
      <c r="AW19">
        <v>1.50004304521734E-2</v>
      </c>
      <c r="AX19">
        <v>1.7381900024845201E-2</v>
      </c>
      <c r="AY19">
        <v>1.5745136418197699E-2</v>
      </c>
      <c r="AZ19">
        <v>1.5810906181477801E-2</v>
      </c>
      <c r="BA19">
        <v>6.5535000000000003E-3</v>
      </c>
      <c r="BB19">
        <v>1.39586139341251E-2</v>
      </c>
      <c r="BC19">
        <v>1.6066158348256299E-2</v>
      </c>
      <c r="BD19">
        <v>1.7717423803374498E-2</v>
      </c>
      <c r="BE19">
        <v>1.9695663106450399E-2</v>
      </c>
      <c r="BF19">
        <v>1.6449139900093401E-2</v>
      </c>
      <c r="BG19">
        <v>1.4096828538390499E-2</v>
      </c>
      <c r="BH19">
        <v>7.5486906493802E-3</v>
      </c>
      <c r="BI19">
        <v>1.14924455889698E-2</v>
      </c>
      <c r="BJ19">
        <v>1.2067771097217799E-2</v>
      </c>
      <c r="BK19">
        <v>1.2032870183937E-2</v>
      </c>
      <c r="BL19">
        <v>2.20860974571741E-3</v>
      </c>
      <c r="BM19">
        <v>1.19542561842408E-2</v>
      </c>
      <c r="BN19">
        <v>7.1875797396073098E-3</v>
      </c>
      <c r="BO19">
        <v>1.0771230828409299E-2</v>
      </c>
      <c r="BP19">
        <v>1.3427240838586501E-2</v>
      </c>
      <c r="BQ19">
        <v>1.6583729843781699E-2</v>
      </c>
      <c r="BR19">
        <v>8.1595525419779699E-3</v>
      </c>
      <c r="BS19">
        <v>9.9154907798938499E-3</v>
      </c>
      <c r="BT19">
        <v>8.7966923700149007E-3</v>
      </c>
      <c r="BU19">
        <v>1.10519037312031E-2</v>
      </c>
      <c r="BV19">
        <v>1.1252525047160801E-2</v>
      </c>
    </row>
    <row r="20" spans="1:74" x14ac:dyDescent="0.2">
      <c r="A20" t="s">
        <v>295</v>
      </c>
      <c r="BU20">
        <v>3.4145943556755301E-4</v>
      </c>
      <c r="BV20">
        <v>1.7426637486730301E-4</v>
      </c>
    </row>
    <row r="21" spans="1:74" x14ac:dyDescent="0.2">
      <c r="A21" t="s">
        <v>294</v>
      </c>
      <c r="B21">
        <v>5.0784766924264001E-2</v>
      </c>
      <c r="C21">
        <v>3.93962675331496E-2</v>
      </c>
      <c r="D21">
        <v>4.44071427968925E-2</v>
      </c>
      <c r="E21">
        <v>4.2307860032372802E-2</v>
      </c>
      <c r="F21">
        <v>4.03628666053263E-2</v>
      </c>
      <c r="G21">
        <v>3.4216123785294199E-2</v>
      </c>
      <c r="H21">
        <v>3.3740051525341097E-2</v>
      </c>
      <c r="I21">
        <v>3.38550229709682E-2</v>
      </c>
      <c r="J21">
        <v>3.7754743067152902E-2</v>
      </c>
      <c r="K21">
        <v>4.3244813973213801E-2</v>
      </c>
      <c r="L21">
        <v>4.0083903663895297E-2</v>
      </c>
      <c r="M21">
        <v>4.3098055071725601E-2</v>
      </c>
      <c r="N21">
        <v>3.676660948333E-2</v>
      </c>
      <c r="O21">
        <v>3.2339288860119497E-2</v>
      </c>
      <c r="P21">
        <v>3.4449456763453797E-2</v>
      </c>
      <c r="Q21">
        <v>3.3053044389490097E-2</v>
      </c>
      <c r="R21">
        <v>2.86256091023291E-2</v>
      </c>
      <c r="S21">
        <v>3.9151982145804502E-2</v>
      </c>
      <c r="T21">
        <v>3.8774497622507897E-2</v>
      </c>
      <c r="U21">
        <v>4.3043953300334101E-2</v>
      </c>
      <c r="V21">
        <v>4.9653278034646003E-2</v>
      </c>
      <c r="W21">
        <v>4.6668783363115703E-2</v>
      </c>
      <c r="X21">
        <v>5.11107911318592E-2</v>
      </c>
      <c r="Y21">
        <v>5.46545371664851E-2</v>
      </c>
      <c r="Z21">
        <v>5.2014553411715597E-2</v>
      </c>
      <c r="AA21">
        <v>4.40647792031921E-2</v>
      </c>
      <c r="AB21">
        <v>4.2763504343395799E-2</v>
      </c>
      <c r="AC21">
        <v>4.9825465571026899E-2</v>
      </c>
      <c r="AD21">
        <v>4.3456832430569602E-2</v>
      </c>
      <c r="AE21">
        <v>4.5579911264070197E-2</v>
      </c>
      <c r="AF21">
        <v>4.4641836606174899E-2</v>
      </c>
      <c r="AG21">
        <v>4.0954062676909098E-2</v>
      </c>
      <c r="AH21">
        <v>3.6136426626669001E-2</v>
      </c>
      <c r="AI21">
        <v>4.9716571352584199E-2</v>
      </c>
      <c r="AJ21">
        <v>4.3530102748450199E-2</v>
      </c>
      <c r="AK21">
        <v>3.8251138763561503E-2</v>
      </c>
      <c r="AL21">
        <v>3.3093776017439701E-2</v>
      </c>
      <c r="AM21">
        <v>3.4605402576884998E-2</v>
      </c>
      <c r="AN21">
        <v>3.5691717084666098E-2</v>
      </c>
      <c r="AO21">
        <v>3.5334476843910799E-2</v>
      </c>
      <c r="AP21">
        <v>3.3633965865637001E-2</v>
      </c>
      <c r="AQ21">
        <v>3.1015520884412399E-2</v>
      </c>
      <c r="AR21">
        <v>3.3587742807674903E-2</v>
      </c>
      <c r="AS21">
        <v>4.07152166616538E-2</v>
      </c>
      <c r="AT21">
        <v>3.8320619616433203E-2</v>
      </c>
      <c r="AU21">
        <v>3.2166154307565399E-2</v>
      </c>
      <c r="AV21">
        <v>3.0729727288925299E-2</v>
      </c>
      <c r="AW21">
        <v>3.4373261635453303E-2</v>
      </c>
      <c r="AX21">
        <v>3.2741270483084901E-2</v>
      </c>
      <c r="AY21">
        <v>3.27918812665711E-2</v>
      </c>
      <c r="AZ21">
        <v>3.0962112549015101E-2</v>
      </c>
      <c r="BA21">
        <v>1.6178499999999998E-2</v>
      </c>
      <c r="BB21">
        <v>3.1097856064183901E-2</v>
      </c>
      <c r="BC21">
        <v>3.8092682835518199E-2</v>
      </c>
      <c r="BD21">
        <v>3.8024767360117402E-2</v>
      </c>
      <c r="BE21">
        <v>4.19479991292123E-2</v>
      </c>
      <c r="BF21">
        <v>4.1852882371511101E-2</v>
      </c>
      <c r="BG21">
        <v>3.4667515507955E-2</v>
      </c>
      <c r="BH21">
        <v>2.5893444149909701E-2</v>
      </c>
      <c r="BI21">
        <v>4.1519299964622398E-2</v>
      </c>
      <c r="BJ21">
        <v>3.1600439450049797E-2</v>
      </c>
      <c r="BK21">
        <v>4.4498398524035802E-2</v>
      </c>
      <c r="BL21">
        <v>4.2845012071716197E-2</v>
      </c>
      <c r="BM21">
        <v>2.3857861680603699E-2</v>
      </c>
      <c r="BN21">
        <v>3.8013714637759002E-2</v>
      </c>
      <c r="BO21">
        <v>4.2904161569185403E-2</v>
      </c>
      <c r="BP21">
        <v>9.76794969488195E-2</v>
      </c>
      <c r="BQ21">
        <v>8.6098002272746693E-2</v>
      </c>
      <c r="BR21">
        <v>2.6223407966112802E-2</v>
      </c>
      <c r="BS21">
        <v>2.4515493064164201E-2</v>
      </c>
      <c r="BT21">
        <v>3.9280938918193099E-2</v>
      </c>
      <c r="BU21">
        <v>4.9311484988115301E-2</v>
      </c>
      <c r="BV21">
        <v>3.6299685884859302E-2</v>
      </c>
    </row>
    <row r="22" spans="1:74" x14ac:dyDescent="0.2">
      <c r="A22" t="s">
        <v>293</v>
      </c>
      <c r="B22">
        <v>5.5302666819292898E-3</v>
      </c>
      <c r="C22">
        <v>5.8347320704735103E-3</v>
      </c>
      <c r="D22">
        <v>6.1668620785640098E-3</v>
      </c>
      <c r="E22">
        <v>6.4343791657795303E-3</v>
      </c>
      <c r="F22">
        <v>6.9710018240362499E-3</v>
      </c>
      <c r="G22">
        <v>5.8064904793019203E-3</v>
      </c>
      <c r="H22">
        <v>6.1240243878723502E-3</v>
      </c>
      <c r="I22">
        <v>6.0658571531214704E-3</v>
      </c>
      <c r="J22">
        <v>5.49529524903137E-3</v>
      </c>
      <c r="K22">
        <v>5.8335165851632299E-3</v>
      </c>
      <c r="L22">
        <v>5.4635693546944298E-3</v>
      </c>
      <c r="M22">
        <v>5.5068471530600798E-3</v>
      </c>
      <c r="N22">
        <v>5.7809223871340297E-3</v>
      </c>
      <c r="O22">
        <v>6.2338428511145598E-3</v>
      </c>
      <c r="P22">
        <v>5.6587140224918899E-3</v>
      </c>
      <c r="Q22">
        <v>5.3524580977709103E-3</v>
      </c>
      <c r="R22">
        <v>5.7505660951039702E-3</v>
      </c>
      <c r="S22">
        <v>5.5639180478886299E-3</v>
      </c>
      <c r="T22">
        <v>6.2108475217270802E-3</v>
      </c>
      <c r="U22">
        <v>5.8668535752761401E-3</v>
      </c>
      <c r="V22">
        <v>5.3600744281750001E-3</v>
      </c>
      <c r="W22">
        <v>5.5733842040215399E-3</v>
      </c>
      <c r="X22">
        <v>6.0265565938040196E-3</v>
      </c>
      <c r="Y22">
        <v>6.1485008318243198E-3</v>
      </c>
      <c r="Z22">
        <v>1.6646115906288499E-3</v>
      </c>
      <c r="AA22">
        <v>6.2159183020430598E-3</v>
      </c>
      <c r="AB22">
        <v>5.9236298716033101E-3</v>
      </c>
      <c r="AC22">
        <v>5.5423871828357502E-3</v>
      </c>
      <c r="AD22">
        <v>6.2030308601747899E-3</v>
      </c>
      <c r="AE22">
        <v>5.9379573339789302E-3</v>
      </c>
      <c r="AF22">
        <v>5.8584265752848197E-3</v>
      </c>
      <c r="AG22">
        <v>7.4066575939235098E-3</v>
      </c>
      <c r="AH22">
        <v>5.9287216525098999E-3</v>
      </c>
      <c r="AI22">
        <v>5.9896650506652497E-3</v>
      </c>
      <c r="AJ22">
        <v>3.6850038212233498E-3</v>
      </c>
      <c r="AK22">
        <v>6.2684003721264602E-3</v>
      </c>
      <c r="AL22">
        <v>6.8160600614887304E-3</v>
      </c>
      <c r="AM22">
        <v>6.1570169643761097E-3</v>
      </c>
      <c r="AN22">
        <v>4.5110751223897102E-3</v>
      </c>
      <c r="AO22">
        <v>6.0315757611160304E-3</v>
      </c>
      <c r="AP22">
        <v>5.4061086662414801E-3</v>
      </c>
      <c r="AQ22">
        <v>4.6434992799712698E-3</v>
      </c>
      <c r="AR22">
        <v>5.3316889215663001E-3</v>
      </c>
      <c r="AS22">
        <v>5.7128410334200703E-3</v>
      </c>
      <c r="AT22">
        <v>5.8295349752068501E-3</v>
      </c>
      <c r="AU22">
        <v>4.4709479086799502E-3</v>
      </c>
      <c r="AV22">
        <v>6.2744944890704797E-3</v>
      </c>
      <c r="AW22">
        <v>6.8607454107175898E-3</v>
      </c>
      <c r="AX22">
        <v>6.3160407461355901E-3</v>
      </c>
      <c r="AY22">
        <v>6.1541304931267398E-3</v>
      </c>
      <c r="AZ22">
        <v>7.2514143163917204E-3</v>
      </c>
      <c r="BA22">
        <v>3.3110000000000001E-3</v>
      </c>
      <c r="BB22">
        <v>6.8124041584308502E-3</v>
      </c>
      <c r="BC22">
        <v>5.2732315448595097E-3</v>
      </c>
      <c r="BD22">
        <v>5.3000771925943201E-3</v>
      </c>
      <c r="BE22">
        <v>6.01704111096298E-3</v>
      </c>
      <c r="BF22">
        <v>6.6217479309939199E-3</v>
      </c>
      <c r="BG22">
        <v>5.6625509413043501E-3</v>
      </c>
      <c r="BH22">
        <v>4.0425434752826396E-3</v>
      </c>
      <c r="BI22">
        <v>5.0487376717706896E-3</v>
      </c>
      <c r="BJ22">
        <v>5.9308651459041E-3</v>
      </c>
      <c r="BK22">
        <v>3.47435531896757E-3</v>
      </c>
      <c r="BL22">
        <v>3.4914186939149199E-3</v>
      </c>
      <c r="BM22">
        <v>3.8813691505393899E-3</v>
      </c>
      <c r="BN22">
        <v>4.86042838894767E-3</v>
      </c>
      <c r="BO22">
        <v>5.7937754331774402E-3</v>
      </c>
      <c r="BP22">
        <v>2.8378497521899799E-3</v>
      </c>
      <c r="BQ22">
        <v>3.0352618448815298E-3</v>
      </c>
      <c r="BR22">
        <v>4.8238012122492797E-3</v>
      </c>
      <c r="BS22">
        <v>5.7027689750390699E-3</v>
      </c>
      <c r="BT22">
        <v>4.7195200027195299E-3</v>
      </c>
      <c r="BU22">
        <v>5.7554884861775301E-3</v>
      </c>
      <c r="BV22">
        <v>5.83719744815938E-3</v>
      </c>
    </row>
    <row r="23" spans="1:74" x14ac:dyDescent="0.2">
      <c r="A23" t="s">
        <v>292</v>
      </c>
      <c r="B23">
        <v>1.01942981099509E-2</v>
      </c>
      <c r="C23">
        <v>1.1126281088258199E-2</v>
      </c>
      <c r="D23">
        <v>1.05497119431815E-2</v>
      </c>
      <c r="E23">
        <v>1.04677301989997E-2</v>
      </c>
      <c r="F23">
        <v>7.9770731495565003E-3</v>
      </c>
      <c r="G23">
        <v>9.7797426237181007E-3</v>
      </c>
      <c r="H23">
        <v>8.9691634276611708E-3</v>
      </c>
      <c r="I23">
        <v>9.7733333896865195E-3</v>
      </c>
      <c r="J23">
        <v>9.9860314677123595E-3</v>
      </c>
      <c r="K23">
        <v>1.0046563417349901E-2</v>
      </c>
      <c r="L23">
        <v>1.0520191434444799E-2</v>
      </c>
      <c r="M23">
        <v>1.1178842772964701E-2</v>
      </c>
      <c r="N23">
        <v>1.22673904199419E-2</v>
      </c>
      <c r="O23">
        <v>9.75635736438237E-3</v>
      </c>
      <c r="P23">
        <v>7.2741279623864197E-3</v>
      </c>
      <c r="Q23">
        <v>7.1292484062469002E-3</v>
      </c>
      <c r="R23">
        <v>6.5370982325030601E-3</v>
      </c>
      <c r="S23">
        <v>9.8285540161359205E-3</v>
      </c>
      <c r="T23">
        <v>1.09633214437814E-2</v>
      </c>
      <c r="U23">
        <v>1.19818497080698E-2</v>
      </c>
      <c r="V23">
        <v>8.6002318847568909E-3</v>
      </c>
      <c r="W23">
        <v>1.1403920786571301E-2</v>
      </c>
      <c r="X23">
        <v>1.1147908725076301E-2</v>
      </c>
      <c r="Y23">
        <v>9.6597506501151197E-3</v>
      </c>
      <c r="Z23">
        <v>1.0969764331984501E-2</v>
      </c>
      <c r="AA23">
        <v>9.6977872144076299E-3</v>
      </c>
      <c r="AB23">
        <v>1.12067747556438E-2</v>
      </c>
      <c r="AC23">
        <v>9.5206167700101797E-3</v>
      </c>
      <c r="AD23">
        <v>1.0431757515784301E-2</v>
      </c>
      <c r="AE23">
        <v>1.11757112030379E-2</v>
      </c>
      <c r="AF23">
        <v>1.0560019569343399E-2</v>
      </c>
      <c r="AG23">
        <v>1.0764322374809201E-2</v>
      </c>
      <c r="AH23">
        <v>8.5282945041329009E-3</v>
      </c>
      <c r="AI23">
        <v>9.2816699384005892E-3</v>
      </c>
      <c r="AJ23">
        <v>5.0648900336833702E-3</v>
      </c>
      <c r="AK23">
        <v>9.8224078046702194E-3</v>
      </c>
      <c r="AL23">
        <v>9.9687016818976407E-3</v>
      </c>
      <c r="AM23">
        <v>9.3528115072662194E-3</v>
      </c>
      <c r="AN23">
        <v>9.9035417506393893E-3</v>
      </c>
      <c r="AO23">
        <v>8.4127683753830104E-3</v>
      </c>
      <c r="AP23">
        <v>9.7859483026074296E-3</v>
      </c>
      <c r="AQ23">
        <v>7.6954188992329597E-3</v>
      </c>
      <c r="AR23">
        <v>8.25273343927139E-3</v>
      </c>
      <c r="AS23">
        <v>9.9671770998156096E-3</v>
      </c>
      <c r="AT23">
        <v>7.9543187512168198E-3</v>
      </c>
      <c r="AU23">
        <v>7.9357209025582402E-3</v>
      </c>
      <c r="AV23">
        <v>8.9414800875109706E-3</v>
      </c>
      <c r="AW23">
        <v>7.6959881857434197E-3</v>
      </c>
      <c r="AX23">
        <v>1.03205031397518E-2</v>
      </c>
      <c r="AY23">
        <v>7.2738676547355798E-3</v>
      </c>
      <c r="AZ23">
        <v>1.0851835497737401E-2</v>
      </c>
      <c r="BA23">
        <v>4.1619999999999999E-3</v>
      </c>
      <c r="BB23">
        <v>8.0353863107628203E-3</v>
      </c>
      <c r="BC23">
        <v>1.12897539730574E-2</v>
      </c>
      <c r="BD23">
        <v>1.01400448406409E-2</v>
      </c>
      <c r="BE23">
        <v>1.1001287618109E-2</v>
      </c>
      <c r="BF23">
        <v>1.25618225823424E-2</v>
      </c>
      <c r="BG23">
        <v>7.3436320301887197E-3</v>
      </c>
      <c r="BH23">
        <v>3.47135390050718E-3</v>
      </c>
      <c r="BI23">
        <v>6.6373738894167297E-3</v>
      </c>
      <c r="BJ23">
        <v>1.1877280541273001E-2</v>
      </c>
      <c r="BK23">
        <v>3.9652329317151E-3</v>
      </c>
      <c r="BL23">
        <v>5.9904757486581902E-4</v>
      </c>
      <c r="BM23">
        <v>3.4865713231069799E-3</v>
      </c>
      <c r="BN23">
        <v>5.08187940651127E-3</v>
      </c>
      <c r="BO23">
        <v>1.00510760385123E-2</v>
      </c>
      <c r="BP23">
        <v>6.9659174638361096E-3</v>
      </c>
      <c r="BQ23">
        <v>7.0480072964672702E-3</v>
      </c>
      <c r="BR23">
        <v>4.3794859082285703E-3</v>
      </c>
      <c r="BS23">
        <v>8.5774354495927393E-3</v>
      </c>
      <c r="BT23">
        <v>5.0807077580296896E-3</v>
      </c>
      <c r="BU23">
        <v>6.9600814949852801E-3</v>
      </c>
      <c r="BV23">
        <v>1.0519880162822799E-2</v>
      </c>
    </row>
    <row r="24" spans="1:74" x14ac:dyDescent="0.2">
      <c r="A24" t="s">
        <v>291</v>
      </c>
      <c r="BR24">
        <v>5.9325575425570702E-3</v>
      </c>
      <c r="BS24">
        <v>2.0655076044241E-3</v>
      </c>
      <c r="BT24">
        <v>9.5962629106917195E-3</v>
      </c>
      <c r="BU24">
        <v>4.4437151545388496E-3</v>
      </c>
      <c r="BV24">
        <v>5.6375172269572602E-3</v>
      </c>
    </row>
    <row r="25" spans="1:74" x14ac:dyDescent="0.2">
      <c r="A25" t="s">
        <v>290</v>
      </c>
      <c r="BR25">
        <v>9.2215744881738292E-3</v>
      </c>
      <c r="BS25">
        <v>1.1140211154443899E-3</v>
      </c>
      <c r="BT25">
        <v>1.51677610891723E-2</v>
      </c>
      <c r="BU25">
        <v>1.0450555725231301E-2</v>
      </c>
      <c r="BV25">
        <v>3.4134426177132998E-3</v>
      </c>
    </row>
    <row r="26" spans="1:74" x14ac:dyDescent="0.2">
      <c r="A26" t="s">
        <v>289</v>
      </c>
      <c r="BT26">
        <v>1.48086979677168E-3</v>
      </c>
      <c r="BU26">
        <v>7.1962576045861799E-3</v>
      </c>
      <c r="BV26">
        <v>1.6308428247998399E-3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TableS1_All_Info</vt:lpstr>
      <vt:lpstr>TableS2_Population_assignment</vt:lpstr>
      <vt:lpstr>TableS3_cannabinoid_blast_hits</vt:lpstr>
      <vt:lpstr>TableS4_RepeatFamilies.csv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Vergara</dc:creator>
  <cp:lastModifiedBy>Microsoft Office User</cp:lastModifiedBy>
  <dcterms:created xsi:type="dcterms:W3CDTF">2016-12-09T17:54:28Z</dcterms:created>
  <dcterms:modified xsi:type="dcterms:W3CDTF">2021-06-12T02:48:33Z</dcterms:modified>
</cp:coreProperties>
</file>