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Research\On going paper\Pcal mutant2\Amino acids\Frontiers in microbiology\Revise\Final revision\"/>
    </mc:Choice>
  </mc:AlternateContent>
  <bookViews>
    <workbookView xWindow="0" yWindow="0" windowWidth="28800" windowHeight="12450" tabRatio="877" firstSheet="7" activeTab="9"/>
  </bookViews>
  <sheets>
    <sheet name="Figure1" sheetId="2" r:id="rId1"/>
    <sheet name="Figure2B" sheetId="3" r:id="rId2"/>
    <sheet name="Figure2D" sheetId="4" r:id="rId3"/>
    <sheet name="Figure2F" sheetId="5" r:id="rId4"/>
    <sheet name="Figure2H" sheetId="6" r:id="rId5"/>
    <sheet name="Figure3" sheetId="7" r:id="rId6"/>
    <sheet name="Figure4A" sheetId="32" r:id="rId7"/>
    <sheet name="Figure4B" sheetId="17" r:id="rId8"/>
    <sheet name="Figure5A" sheetId="22" r:id="rId9"/>
    <sheet name="Figure5B" sheetId="23" r:id="rId10"/>
    <sheet name="Figure5C" sheetId="24" r:id="rId11"/>
    <sheet name="Figure5D" sheetId="25" r:id="rId12"/>
    <sheet name="Figure5E" sheetId="26" r:id="rId13"/>
    <sheet name="Figure5F" sheetId="27" r:id="rId14"/>
    <sheet name="Figure5G" sheetId="28" r:id="rId15"/>
    <sheet name="Figure5H" sheetId="29" r:id="rId16"/>
    <sheet name="Figure5I" sheetId="30" r:id="rId17"/>
    <sheet name="Figure5J" sheetId="31" r:id="rId18"/>
    <sheet name="Figure6" sheetId="20" r:id="rId19"/>
    <sheet name="SupFigS1" sheetId="18" r:id="rId20"/>
    <sheet name="SupFigS2" sheetId="8" r:id="rId21"/>
    <sheet name="FigureS3" sheetId="21" r:id="rId22"/>
    <sheet name="SupFigS4" sheetId="13" r:id="rId2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3" l="1"/>
  <c r="I2" i="23"/>
  <c r="J2" i="23"/>
  <c r="BB2" i="21" l="1"/>
  <c r="AS12" i="21"/>
  <c r="AS2" i="21"/>
  <c r="AJ12" i="21"/>
  <c r="AJ2" i="21"/>
  <c r="AA12" i="21"/>
  <c r="AA2" i="21"/>
  <c r="R12" i="21"/>
  <c r="R2" i="21"/>
  <c r="I12" i="21"/>
  <c r="I2" i="21"/>
  <c r="C12" i="21"/>
  <c r="C2" i="21"/>
  <c r="C48" i="31"/>
  <c r="I30" i="31"/>
  <c r="C30" i="31"/>
  <c r="C16" i="31"/>
  <c r="I2" i="31"/>
  <c r="C2" i="31"/>
  <c r="C48" i="30"/>
  <c r="I30" i="30"/>
  <c r="C30" i="30"/>
  <c r="C16" i="30"/>
  <c r="I2" i="30"/>
  <c r="C2" i="30"/>
  <c r="I30" i="29"/>
  <c r="C48" i="29"/>
  <c r="C30" i="29"/>
  <c r="C16" i="29"/>
  <c r="I2" i="29"/>
  <c r="C2" i="29"/>
  <c r="C48" i="28"/>
  <c r="I30" i="28"/>
  <c r="C30" i="28"/>
  <c r="C16" i="28"/>
  <c r="I2" i="28"/>
  <c r="C2" i="28"/>
  <c r="I30" i="27"/>
  <c r="C48" i="27"/>
  <c r="C30" i="27"/>
  <c r="C16" i="27"/>
  <c r="I2" i="27"/>
  <c r="C2" i="27"/>
  <c r="C48" i="26"/>
  <c r="I30" i="26"/>
  <c r="C30" i="26"/>
  <c r="C16" i="26"/>
  <c r="I2" i="26"/>
  <c r="D5" i="26"/>
  <c r="D4" i="26"/>
  <c r="C2" i="26"/>
  <c r="C48" i="23"/>
  <c r="I2" i="24"/>
  <c r="C30" i="24"/>
  <c r="I30" i="24"/>
  <c r="C48" i="24"/>
  <c r="I30" i="25"/>
  <c r="C48" i="25"/>
  <c r="C30" i="25"/>
  <c r="C16" i="25"/>
  <c r="I2" i="25"/>
  <c r="C2" i="25"/>
  <c r="C16" i="24"/>
  <c r="C2" i="24"/>
  <c r="C30" i="23"/>
  <c r="I30" i="23"/>
  <c r="C2" i="23"/>
  <c r="C2" i="22"/>
  <c r="C16" i="22"/>
  <c r="C48" i="22"/>
  <c r="C30" i="22"/>
  <c r="I30" i="22"/>
  <c r="J3" i="22"/>
  <c r="J2" i="22"/>
  <c r="I2" i="22"/>
  <c r="G2" i="32" l="1"/>
  <c r="D14" i="32"/>
  <c r="H6" i="32" s="1"/>
  <c r="C14" i="32"/>
  <c r="G6" i="32" s="1"/>
  <c r="D11" i="32"/>
  <c r="H5" i="32" s="1"/>
  <c r="C11" i="32"/>
  <c r="G5" i="32" s="1"/>
  <c r="D8" i="32"/>
  <c r="H4" i="32" s="1"/>
  <c r="C8" i="32"/>
  <c r="G4" i="32" s="1"/>
  <c r="D5" i="32"/>
  <c r="H3" i="32" s="1"/>
  <c r="C5" i="32"/>
  <c r="G3" i="32" s="1"/>
  <c r="D2" i="32"/>
  <c r="H2" i="32" s="1"/>
  <c r="C2" i="32"/>
  <c r="D2" i="31" l="1"/>
  <c r="J9" i="31"/>
  <c r="J4" i="31"/>
  <c r="D5" i="31"/>
  <c r="J5" i="31"/>
  <c r="D8" i="31"/>
  <c r="J8" i="31"/>
  <c r="D11" i="31"/>
  <c r="J11" i="31"/>
  <c r="D12" i="31"/>
  <c r="D17" i="31"/>
  <c r="D16" i="31"/>
  <c r="E2" i="31" s="1"/>
  <c r="D19" i="31"/>
  <c r="E5" i="31" s="1"/>
  <c r="D26" i="31"/>
  <c r="D27" i="31"/>
  <c r="D31" i="31"/>
  <c r="J31" i="31"/>
  <c r="J32" i="31"/>
  <c r="D34" i="31"/>
  <c r="J34" i="31"/>
  <c r="J38" i="31"/>
  <c r="D40" i="31"/>
  <c r="J40" i="31"/>
  <c r="J44" i="31"/>
  <c r="D50" i="31"/>
  <c r="D49" i="31"/>
  <c r="D4" i="30"/>
  <c r="J2" i="30"/>
  <c r="J4" i="30"/>
  <c r="J5" i="30"/>
  <c r="D6" i="30"/>
  <c r="J8" i="30"/>
  <c r="D9" i="30"/>
  <c r="J9" i="30"/>
  <c r="D12" i="30"/>
  <c r="J12" i="30"/>
  <c r="J13" i="30"/>
  <c r="D18" i="30"/>
  <c r="D20" i="30"/>
  <c r="E6" i="30" s="1"/>
  <c r="D21" i="30"/>
  <c r="D24" i="30"/>
  <c r="D27" i="30"/>
  <c r="D30" i="30"/>
  <c r="J31" i="30"/>
  <c r="J30" i="30"/>
  <c r="D31" i="30"/>
  <c r="E31" i="30" s="1"/>
  <c r="D32" i="30"/>
  <c r="J32" i="30"/>
  <c r="J34" i="30"/>
  <c r="D35" i="30"/>
  <c r="D36" i="30"/>
  <c r="J36" i="30"/>
  <c r="J38" i="30"/>
  <c r="D39" i="30"/>
  <c r="E39" i="30" s="1"/>
  <c r="D40" i="30"/>
  <c r="J40" i="30"/>
  <c r="J42" i="30"/>
  <c r="D43" i="30"/>
  <c r="D44" i="30"/>
  <c r="J44" i="30"/>
  <c r="D52" i="30"/>
  <c r="D48" i="30"/>
  <c r="D49" i="30"/>
  <c r="D50" i="30"/>
  <c r="D56" i="30"/>
  <c r="D57" i="30"/>
  <c r="D58" i="30"/>
  <c r="D59" i="30"/>
  <c r="D63" i="30"/>
  <c r="D7" i="29"/>
  <c r="D2" i="29"/>
  <c r="D3" i="29"/>
  <c r="D4" i="29"/>
  <c r="D5" i="29"/>
  <c r="D8" i="29"/>
  <c r="D11" i="29"/>
  <c r="D12" i="29"/>
  <c r="D16" i="29"/>
  <c r="D17" i="29"/>
  <c r="D18" i="29"/>
  <c r="D20" i="29"/>
  <c r="D21" i="29"/>
  <c r="D25" i="29"/>
  <c r="D27" i="29"/>
  <c r="D43" i="29"/>
  <c r="J31" i="29"/>
  <c r="J34" i="29"/>
  <c r="J35" i="29"/>
  <c r="J36" i="29"/>
  <c r="J40" i="29"/>
  <c r="J41" i="29"/>
  <c r="J42" i="29"/>
  <c r="J45" i="29"/>
  <c r="D55" i="29"/>
  <c r="D48" i="29"/>
  <c r="D60" i="29"/>
  <c r="D10" i="28"/>
  <c r="D2" i="28"/>
  <c r="J2" i="28"/>
  <c r="J4" i="28"/>
  <c r="D5" i="28"/>
  <c r="D6" i="28"/>
  <c r="J8" i="28"/>
  <c r="J13" i="28"/>
  <c r="D18" i="28"/>
  <c r="D16" i="28"/>
  <c r="E2" i="28" s="1"/>
  <c r="D36" i="28"/>
  <c r="J32" i="28"/>
  <c r="D32" i="28"/>
  <c r="J33" i="28"/>
  <c r="J34" i="28"/>
  <c r="D40" i="28"/>
  <c r="J41" i="28"/>
  <c r="J42" i="28"/>
  <c r="J43" i="28"/>
  <c r="J44" i="28"/>
  <c r="D5" i="27"/>
  <c r="J8" i="27"/>
  <c r="J2" i="27"/>
  <c r="D22" i="27"/>
  <c r="D30" i="27"/>
  <c r="J37" i="27"/>
  <c r="J30" i="27"/>
  <c r="J42" i="27"/>
  <c r="D50" i="27"/>
  <c r="D48" i="27"/>
  <c r="D53" i="27"/>
  <c r="D54" i="27"/>
  <c r="D55" i="27"/>
  <c r="D59" i="27"/>
  <c r="D60" i="27"/>
  <c r="D6" i="26"/>
  <c r="D2" i="26"/>
  <c r="J2" i="26"/>
  <c r="D7" i="26"/>
  <c r="D10" i="26"/>
  <c r="D11" i="26"/>
  <c r="D12" i="26"/>
  <c r="D17" i="26"/>
  <c r="D20" i="26"/>
  <c r="E6" i="26" s="1"/>
  <c r="D21" i="26"/>
  <c r="D26" i="26"/>
  <c r="J33" i="26"/>
  <c r="J32" i="26"/>
  <c r="J34" i="26"/>
  <c r="J36" i="26"/>
  <c r="J44" i="26"/>
  <c r="D51" i="26"/>
  <c r="D59" i="26"/>
  <c r="D62" i="26"/>
  <c r="D2" i="25"/>
  <c r="J6" i="25"/>
  <c r="J3" i="25"/>
  <c r="D4" i="25"/>
  <c r="D5" i="25"/>
  <c r="D6" i="25"/>
  <c r="D7" i="25"/>
  <c r="J7" i="25"/>
  <c r="D8" i="25"/>
  <c r="D9" i="25"/>
  <c r="D10" i="25"/>
  <c r="D11" i="25"/>
  <c r="D12" i="25"/>
  <c r="D13" i="25"/>
  <c r="D16" i="25"/>
  <c r="E2" i="25" s="1"/>
  <c r="D18" i="25"/>
  <c r="D20" i="25"/>
  <c r="E6" i="25" s="1"/>
  <c r="D30" i="25"/>
  <c r="J31" i="25"/>
  <c r="D32" i="25"/>
  <c r="D33" i="25"/>
  <c r="D34" i="25"/>
  <c r="D38" i="25"/>
  <c r="D39" i="25"/>
  <c r="D40" i="25"/>
  <c r="D42" i="25"/>
  <c r="D44" i="25"/>
  <c r="D45" i="25"/>
  <c r="D51" i="25"/>
  <c r="D7" i="24"/>
  <c r="J2" i="24"/>
  <c r="D4" i="24"/>
  <c r="J4" i="24"/>
  <c r="D5" i="24"/>
  <c r="D6" i="24"/>
  <c r="D8" i="24"/>
  <c r="D9" i="24"/>
  <c r="D10" i="24"/>
  <c r="D11" i="24"/>
  <c r="D12" i="24"/>
  <c r="J13" i="24"/>
  <c r="D20" i="24"/>
  <c r="E6" i="24" s="1"/>
  <c r="D30" i="24"/>
  <c r="J36" i="24"/>
  <c r="D49" i="24"/>
  <c r="D53" i="24"/>
  <c r="D54" i="24"/>
  <c r="D9" i="23"/>
  <c r="D2" i="23"/>
  <c r="J13" i="23"/>
  <c r="J9" i="23"/>
  <c r="D20" i="23"/>
  <c r="D17" i="23"/>
  <c r="D19" i="23"/>
  <c r="D21" i="23"/>
  <c r="D41" i="23"/>
  <c r="D30" i="23"/>
  <c r="D31" i="23"/>
  <c r="D33" i="23"/>
  <c r="D34" i="23"/>
  <c r="D38" i="23"/>
  <c r="D39" i="23"/>
  <c r="D42" i="23"/>
  <c r="D44" i="23"/>
  <c r="D45" i="23"/>
  <c r="D58" i="23"/>
  <c r="D51" i="23"/>
  <c r="D54" i="23"/>
  <c r="D59" i="23"/>
  <c r="D63" i="23"/>
  <c r="D5" i="22"/>
  <c r="J10" i="22"/>
  <c r="D16" i="22"/>
  <c r="D18" i="22"/>
  <c r="D22" i="22"/>
  <c r="D25" i="22"/>
  <c r="D26" i="22"/>
  <c r="D30" i="22"/>
  <c r="J35" i="22"/>
  <c r="J30" i="22"/>
  <c r="J31" i="22"/>
  <c r="J33" i="22"/>
  <c r="J34" i="22"/>
  <c r="J36" i="22"/>
  <c r="J37" i="22"/>
  <c r="J38" i="22"/>
  <c r="J39" i="22"/>
  <c r="J40" i="22"/>
  <c r="J41" i="22"/>
  <c r="J42" i="22"/>
  <c r="J43" i="22"/>
  <c r="J44" i="22"/>
  <c r="J45" i="22"/>
  <c r="D54" i="22"/>
  <c r="D52" i="22"/>
  <c r="D53" i="22"/>
  <c r="D57" i="22"/>
  <c r="E30" i="30" l="1"/>
  <c r="E7" i="26"/>
  <c r="K6" i="25"/>
  <c r="N10" i="25" s="1"/>
  <c r="E41" i="23"/>
  <c r="J41" i="27"/>
  <c r="J32" i="22"/>
  <c r="D55" i="23"/>
  <c r="D40" i="23"/>
  <c r="E40" i="23" s="1"/>
  <c r="D13" i="23"/>
  <c r="J5" i="23"/>
  <c r="D60" i="24"/>
  <c r="D48" i="24"/>
  <c r="J35" i="24"/>
  <c r="D18" i="24"/>
  <c r="E4" i="24" s="1"/>
  <c r="J12" i="25"/>
  <c r="E4" i="25"/>
  <c r="D50" i="26"/>
  <c r="D27" i="26"/>
  <c r="D16" i="26"/>
  <c r="E2" i="26" s="1"/>
  <c r="J5" i="26"/>
  <c r="D61" i="27"/>
  <c r="D49" i="27"/>
  <c r="J36" i="27"/>
  <c r="D18" i="27"/>
  <c r="D27" i="28"/>
  <c r="D11" i="28"/>
  <c r="D54" i="29"/>
  <c r="D30" i="31"/>
  <c r="K5" i="31"/>
  <c r="N9" i="31" s="1"/>
  <c r="J40" i="24"/>
  <c r="E12" i="26"/>
  <c r="D26" i="28"/>
  <c r="D53" i="29"/>
  <c r="E40" i="30"/>
  <c r="D2" i="30"/>
  <c r="E31" i="31"/>
  <c r="J7" i="26"/>
  <c r="E30" i="24"/>
  <c r="J35" i="27"/>
  <c r="D10" i="22"/>
  <c r="D12" i="23"/>
  <c r="E12" i="23" s="1"/>
  <c r="J3" i="23"/>
  <c r="D58" i="24"/>
  <c r="J45" i="24"/>
  <c r="J33" i="24"/>
  <c r="D26" i="25"/>
  <c r="E12" i="25" s="1"/>
  <c r="D25" i="26"/>
  <c r="E11" i="26" s="1"/>
  <c r="J13" i="26"/>
  <c r="J9" i="26"/>
  <c r="J34" i="27"/>
  <c r="D12" i="27"/>
  <c r="D25" i="28"/>
  <c r="E11" i="28" s="1"/>
  <c r="D52" i="29"/>
  <c r="E13" i="31"/>
  <c r="K13" i="31" s="1"/>
  <c r="N25" i="31" s="1"/>
  <c r="J12" i="23"/>
  <c r="D59" i="24"/>
  <c r="J34" i="24"/>
  <c r="D8" i="22"/>
  <c r="D50" i="23"/>
  <c r="D37" i="23"/>
  <c r="D26" i="23"/>
  <c r="J11" i="23"/>
  <c r="D3" i="23"/>
  <c r="D57" i="24"/>
  <c r="J44" i="24"/>
  <c r="J32" i="24"/>
  <c r="K32" i="24" s="1"/>
  <c r="N7" i="24" s="1"/>
  <c r="D37" i="25"/>
  <c r="D25" i="25"/>
  <c r="E11" i="25" s="1"/>
  <c r="J42" i="26"/>
  <c r="D24" i="26"/>
  <c r="E10" i="26" s="1"/>
  <c r="D9" i="26"/>
  <c r="J3" i="26"/>
  <c r="D58" i="27"/>
  <c r="J45" i="27"/>
  <c r="J33" i="27"/>
  <c r="D11" i="27"/>
  <c r="J38" i="28"/>
  <c r="D22" i="28"/>
  <c r="D8" i="28"/>
  <c r="D63" i="29"/>
  <c r="D51" i="29"/>
  <c r="J39" i="29"/>
  <c r="E11" i="29"/>
  <c r="D42" i="30"/>
  <c r="D34" i="30"/>
  <c r="J7" i="30"/>
  <c r="D63" i="31"/>
  <c r="D38" i="31"/>
  <c r="E12" i="31"/>
  <c r="J10" i="31"/>
  <c r="D4" i="31"/>
  <c r="D61" i="22"/>
  <c r="D6" i="22"/>
  <c r="D48" i="23"/>
  <c r="E30" i="23" s="1"/>
  <c r="D36" i="23"/>
  <c r="E36" i="23" s="1"/>
  <c r="D24" i="23"/>
  <c r="J10" i="23"/>
  <c r="D56" i="24"/>
  <c r="J43" i="24"/>
  <c r="J31" i="24"/>
  <c r="D36" i="25"/>
  <c r="D23" i="25"/>
  <c r="E9" i="25" s="1"/>
  <c r="J40" i="26"/>
  <c r="D23" i="26"/>
  <c r="D13" i="26"/>
  <c r="J8" i="26"/>
  <c r="D57" i="27"/>
  <c r="J44" i="27"/>
  <c r="J32" i="27"/>
  <c r="J37" i="28"/>
  <c r="D20" i="28"/>
  <c r="E6" i="28" s="1"/>
  <c r="D7" i="28"/>
  <c r="D62" i="29"/>
  <c r="D50" i="29"/>
  <c r="J38" i="29"/>
  <c r="D24" i="29"/>
  <c r="D6" i="29"/>
  <c r="E6" i="29" s="1"/>
  <c r="D55" i="30"/>
  <c r="D41" i="30"/>
  <c r="D33" i="30"/>
  <c r="D17" i="30"/>
  <c r="J6" i="30"/>
  <c r="K6" i="30" s="1"/>
  <c r="N10" i="30" s="1"/>
  <c r="D57" i="31"/>
  <c r="J36" i="31"/>
  <c r="D23" i="31"/>
  <c r="D10" i="31"/>
  <c r="J3" i="31"/>
  <c r="D12" i="22"/>
  <c r="E12" i="22" s="1"/>
  <c r="J4" i="23"/>
  <c r="D27" i="25"/>
  <c r="E13" i="25" s="1"/>
  <c r="D60" i="22"/>
  <c r="D27" i="22"/>
  <c r="D35" i="23"/>
  <c r="D23" i="23"/>
  <c r="D10" i="23"/>
  <c r="D55" i="24"/>
  <c r="J42" i="24"/>
  <c r="J30" i="24"/>
  <c r="D59" i="25"/>
  <c r="D35" i="25"/>
  <c r="D22" i="25"/>
  <c r="E8" i="25" s="1"/>
  <c r="D63" i="26"/>
  <c r="J38" i="26"/>
  <c r="D22" i="26"/>
  <c r="J12" i="26"/>
  <c r="D8" i="26"/>
  <c r="D3" i="26"/>
  <c r="E3" i="26" s="1"/>
  <c r="D56" i="27"/>
  <c r="J43" i="27"/>
  <c r="J31" i="27"/>
  <c r="D61" i="29"/>
  <c r="E43" i="29" s="1"/>
  <c r="D49" i="29"/>
  <c r="J37" i="29"/>
  <c r="D22" i="29"/>
  <c r="E8" i="29" s="1"/>
  <c r="D51" i="30"/>
  <c r="D55" i="31"/>
  <c r="D36" i="31"/>
  <c r="D20" i="31"/>
  <c r="D9" i="31"/>
  <c r="J2" i="31"/>
  <c r="K2" i="31" s="1"/>
  <c r="N2" i="31" s="1"/>
  <c r="J41" i="24"/>
  <c r="K2" i="26"/>
  <c r="N2" i="26" s="1"/>
  <c r="E3" i="23"/>
  <c r="D52" i="24"/>
  <c r="D27" i="24"/>
  <c r="D58" i="26"/>
  <c r="J11" i="26"/>
  <c r="K11" i="26" s="1"/>
  <c r="N23" i="26" s="1"/>
  <c r="J40" i="27"/>
  <c r="E30" i="27"/>
  <c r="K30" i="27" s="1"/>
  <c r="N5" i="27" s="1"/>
  <c r="D58" i="29"/>
  <c r="E4" i="29"/>
  <c r="K30" i="30"/>
  <c r="N5" i="30" s="1"/>
  <c r="J7" i="31"/>
  <c r="J30" i="29"/>
  <c r="E9" i="23"/>
  <c r="D49" i="22"/>
  <c r="D20" i="22"/>
  <c r="E6" i="22" s="1"/>
  <c r="D62" i="23"/>
  <c r="E44" i="23" s="1"/>
  <c r="D43" i="23"/>
  <c r="D32" i="23"/>
  <c r="E32" i="23" s="1"/>
  <c r="D16" i="23"/>
  <c r="E2" i="23" s="1"/>
  <c r="D7" i="23"/>
  <c r="D63" i="24"/>
  <c r="D51" i="24"/>
  <c r="J38" i="24"/>
  <c r="D25" i="24"/>
  <c r="E11" i="24" s="1"/>
  <c r="J7" i="24"/>
  <c r="D43" i="25"/>
  <c r="D31" i="25"/>
  <c r="J13" i="25"/>
  <c r="D55" i="26"/>
  <c r="J30" i="26"/>
  <c r="D18" i="26"/>
  <c r="E4" i="26" s="1"/>
  <c r="J6" i="26"/>
  <c r="K6" i="26" s="1"/>
  <c r="N10" i="26" s="1"/>
  <c r="D52" i="27"/>
  <c r="J39" i="27"/>
  <c r="J30" i="28"/>
  <c r="D4" i="28"/>
  <c r="E4" i="28" s="1"/>
  <c r="K4" i="28" s="1"/>
  <c r="N4" i="28" s="1"/>
  <c r="D57" i="29"/>
  <c r="J44" i="29"/>
  <c r="J33" i="29"/>
  <c r="E3" i="29"/>
  <c r="E34" i="30"/>
  <c r="D38" i="30"/>
  <c r="E38" i="30" s="1"/>
  <c r="K38" i="30" s="1"/>
  <c r="N19" i="30" s="1"/>
  <c r="J11" i="30"/>
  <c r="J3" i="30"/>
  <c r="D44" i="31"/>
  <c r="D32" i="31"/>
  <c r="E32" i="31" s="1"/>
  <c r="K32" i="31" s="1"/>
  <c r="N7" i="31" s="1"/>
  <c r="J13" i="31"/>
  <c r="D7" i="31"/>
  <c r="J8" i="23"/>
  <c r="D59" i="29"/>
  <c r="J7" i="23"/>
  <c r="J39" i="24"/>
  <c r="D19" i="26"/>
  <c r="E5" i="26" s="1"/>
  <c r="E6" i="23"/>
  <c r="J6" i="23"/>
  <c r="K6" i="23" s="1"/>
  <c r="N10" i="23" s="1"/>
  <c r="D62" i="24"/>
  <c r="D50" i="24"/>
  <c r="J37" i="24"/>
  <c r="D22" i="24"/>
  <c r="E8" i="24" s="1"/>
  <c r="D54" i="26"/>
  <c r="D63" i="27"/>
  <c r="D51" i="27"/>
  <c r="J38" i="27"/>
  <c r="D25" i="27"/>
  <c r="D13" i="28"/>
  <c r="D3" i="28"/>
  <c r="D56" i="29"/>
  <c r="J43" i="29"/>
  <c r="J32" i="29"/>
  <c r="E2" i="29"/>
  <c r="D45" i="30"/>
  <c r="E45" i="30" s="1"/>
  <c r="D37" i="30"/>
  <c r="J10" i="30"/>
  <c r="D3" i="30"/>
  <c r="J42" i="31"/>
  <c r="J30" i="31"/>
  <c r="D13" i="31"/>
  <c r="J6" i="31"/>
  <c r="E7" i="23"/>
  <c r="K7" i="23" s="1"/>
  <c r="N11" i="23" s="1"/>
  <c r="E32" i="30"/>
  <c r="E8" i="22"/>
  <c r="D6" i="23"/>
  <c r="D61" i="24"/>
  <c r="D41" i="25"/>
  <c r="E41" i="25" s="1"/>
  <c r="J10" i="26"/>
  <c r="D62" i="27"/>
  <c r="K2" i="28"/>
  <c r="N2" i="28" s="1"/>
  <c r="D10" i="30"/>
  <c r="E10" i="30" s="1"/>
  <c r="D42" i="31"/>
  <c r="J12" i="31"/>
  <c r="D6" i="31"/>
  <c r="E33" i="25"/>
  <c r="D59" i="22"/>
  <c r="D51" i="22"/>
  <c r="D45" i="22"/>
  <c r="E45" i="22" s="1"/>
  <c r="K45" i="22" s="1"/>
  <c r="N29" i="22" s="1"/>
  <c r="D43" i="22"/>
  <c r="D41" i="22"/>
  <c r="D39" i="22"/>
  <c r="E39" i="22" s="1"/>
  <c r="K39" i="22" s="1"/>
  <c r="N20" i="22" s="1"/>
  <c r="D37" i="22"/>
  <c r="D35" i="22"/>
  <c r="E35" i="22" s="1"/>
  <c r="K35" i="22" s="1"/>
  <c r="N13" i="22" s="1"/>
  <c r="D33" i="22"/>
  <c r="D31" i="22"/>
  <c r="E31" i="22" s="1"/>
  <c r="K31" i="22" s="1"/>
  <c r="N6" i="22" s="1"/>
  <c r="D24" i="22"/>
  <c r="E10" i="22" s="1"/>
  <c r="K10" i="22" s="1"/>
  <c r="N18" i="22" s="1"/>
  <c r="D21" i="22"/>
  <c r="E7" i="22" s="1"/>
  <c r="D17" i="22"/>
  <c r="J7" i="22"/>
  <c r="D2" i="22"/>
  <c r="E2" i="22" s="1"/>
  <c r="D3" i="22"/>
  <c r="D7" i="22"/>
  <c r="D13" i="22"/>
  <c r="E37" i="23"/>
  <c r="E33" i="23"/>
  <c r="K12" i="23"/>
  <c r="N24" i="23" s="1"/>
  <c r="D63" i="25"/>
  <c r="E45" i="25" s="1"/>
  <c r="D58" i="22"/>
  <c r="D50" i="22"/>
  <c r="J13" i="22"/>
  <c r="K9" i="23"/>
  <c r="N17" i="23" s="1"/>
  <c r="D60" i="25"/>
  <c r="E42" i="25" s="1"/>
  <c r="D56" i="22"/>
  <c r="D48" i="22"/>
  <c r="E30" i="22" s="1"/>
  <c r="K30" i="22" s="1"/>
  <c r="N5" i="22" s="1"/>
  <c r="D11" i="22"/>
  <c r="E11" i="22" s="1"/>
  <c r="D9" i="22"/>
  <c r="J6" i="22"/>
  <c r="K6" i="22" s="1"/>
  <c r="N10" i="22" s="1"/>
  <c r="D49" i="23"/>
  <c r="E31" i="23" s="1"/>
  <c r="D57" i="23"/>
  <c r="E39" i="23" s="1"/>
  <c r="D52" i="23"/>
  <c r="E34" i="23" s="1"/>
  <c r="D60" i="23"/>
  <c r="E42" i="23" s="1"/>
  <c r="D53" i="23"/>
  <c r="E35" i="23" s="1"/>
  <c r="D61" i="23"/>
  <c r="J8" i="24"/>
  <c r="K8" i="24" s="1"/>
  <c r="N16" i="24" s="1"/>
  <c r="J3" i="24"/>
  <c r="D55" i="25"/>
  <c r="E37" i="25" s="1"/>
  <c r="D42" i="22"/>
  <c r="E42" i="22" s="1"/>
  <c r="K42" i="22" s="1"/>
  <c r="N26" i="22" s="1"/>
  <c r="D36" i="22"/>
  <c r="E36" i="22" s="1"/>
  <c r="K36" i="22" s="1"/>
  <c r="N14" i="22" s="1"/>
  <c r="D32" i="22"/>
  <c r="D23" i="22"/>
  <c r="D19" i="22"/>
  <c r="E5" i="22" s="1"/>
  <c r="D52" i="25"/>
  <c r="E34" i="25" s="1"/>
  <c r="D32" i="24"/>
  <c r="E32" i="24" s="1"/>
  <c r="D34" i="24"/>
  <c r="E34" i="24" s="1"/>
  <c r="K34" i="24" s="1"/>
  <c r="N12" i="24" s="1"/>
  <c r="D36" i="24"/>
  <c r="E36" i="24" s="1"/>
  <c r="K36" i="24" s="1"/>
  <c r="N14" i="24" s="1"/>
  <c r="D38" i="24"/>
  <c r="E38" i="24" s="1"/>
  <c r="K38" i="24" s="1"/>
  <c r="N19" i="24" s="1"/>
  <c r="D40" i="24"/>
  <c r="E40" i="24" s="1"/>
  <c r="D42" i="24"/>
  <c r="E42" i="24" s="1"/>
  <c r="D44" i="24"/>
  <c r="E44" i="24" s="1"/>
  <c r="K44" i="24" s="1"/>
  <c r="N28" i="24" s="1"/>
  <c r="D31" i="24"/>
  <c r="E31" i="24" s="1"/>
  <c r="K31" i="24" s="1"/>
  <c r="N6" i="24" s="1"/>
  <c r="D33" i="24"/>
  <c r="D35" i="24"/>
  <c r="E35" i="24" s="1"/>
  <c r="K35" i="24" s="1"/>
  <c r="N13" i="24" s="1"/>
  <c r="D37" i="24"/>
  <c r="D39" i="24"/>
  <c r="E39" i="24" s="1"/>
  <c r="D41" i="24"/>
  <c r="E41" i="24" s="1"/>
  <c r="D43" i="24"/>
  <c r="D45" i="24"/>
  <c r="D63" i="22"/>
  <c r="D55" i="22"/>
  <c r="D44" i="22"/>
  <c r="D40" i="22"/>
  <c r="E40" i="22" s="1"/>
  <c r="K40" i="22" s="1"/>
  <c r="N21" i="22" s="1"/>
  <c r="D38" i="22"/>
  <c r="D34" i="22"/>
  <c r="E34" i="22" s="1"/>
  <c r="K34" i="22" s="1"/>
  <c r="N12" i="22" s="1"/>
  <c r="D62" i="22"/>
  <c r="J12" i="22"/>
  <c r="D4" i="22"/>
  <c r="E4" i="22" s="1"/>
  <c r="D56" i="23"/>
  <c r="E38" i="23" s="1"/>
  <c r="E45" i="23"/>
  <c r="D16" i="24"/>
  <c r="D19" i="24"/>
  <c r="E5" i="24" s="1"/>
  <c r="D23" i="24"/>
  <c r="E9" i="24" s="1"/>
  <c r="D26" i="24"/>
  <c r="E12" i="24" s="1"/>
  <c r="D17" i="24"/>
  <c r="D21" i="24"/>
  <c r="E7" i="24" s="1"/>
  <c r="D24" i="24"/>
  <c r="E10" i="24" s="1"/>
  <c r="D51" i="28"/>
  <c r="D53" i="28"/>
  <c r="D61" i="28"/>
  <c r="D54" i="28"/>
  <c r="D62" i="28"/>
  <c r="D55" i="28"/>
  <c r="D63" i="28"/>
  <c r="D48" i="28"/>
  <c r="D57" i="28"/>
  <c r="D49" i="28"/>
  <c r="D58" i="28"/>
  <c r="E40" i="28" s="1"/>
  <c r="D50" i="28"/>
  <c r="D52" i="28"/>
  <c r="D56" i="28"/>
  <c r="D59" i="28"/>
  <c r="D60" i="28"/>
  <c r="J9" i="22"/>
  <c r="J4" i="22"/>
  <c r="J8" i="22"/>
  <c r="J5" i="22"/>
  <c r="K5" i="22" s="1"/>
  <c r="N9" i="22" s="1"/>
  <c r="J11" i="22"/>
  <c r="J30" i="23"/>
  <c r="J32" i="23"/>
  <c r="J34" i="23"/>
  <c r="J36" i="23"/>
  <c r="J38" i="23"/>
  <c r="J40" i="23"/>
  <c r="J42" i="23"/>
  <c r="J44" i="23"/>
  <c r="J31" i="23"/>
  <c r="J33" i="23"/>
  <c r="J35" i="23"/>
  <c r="J37" i="23"/>
  <c r="J39" i="23"/>
  <c r="J41" i="23"/>
  <c r="J43" i="23"/>
  <c r="J45" i="23"/>
  <c r="E10" i="23"/>
  <c r="K10" i="23" s="1"/>
  <c r="N18" i="23" s="1"/>
  <c r="K7" i="24"/>
  <c r="N11" i="24" s="1"/>
  <c r="K4" i="24"/>
  <c r="N4" i="24" s="1"/>
  <c r="J5" i="24"/>
  <c r="J11" i="24"/>
  <c r="J10" i="24"/>
  <c r="K10" i="24" s="1"/>
  <c r="N18" i="24" s="1"/>
  <c r="J9" i="24"/>
  <c r="J6" i="24"/>
  <c r="K6" i="24" s="1"/>
  <c r="N10" i="24" s="1"/>
  <c r="J12" i="24"/>
  <c r="D53" i="25"/>
  <c r="E35" i="25" s="1"/>
  <c r="D61" i="25"/>
  <c r="E43" i="25" s="1"/>
  <c r="D54" i="25"/>
  <c r="D62" i="25"/>
  <c r="E44" i="25" s="1"/>
  <c r="D48" i="25"/>
  <c r="E30" i="25" s="1"/>
  <c r="D56" i="25"/>
  <c r="E38" i="25" s="1"/>
  <c r="D49" i="25"/>
  <c r="D57" i="25"/>
  <c r="E39" i="25" s="1"/>
  <c r="D50" i="25"/>
  <c r="E32" i="25" s="1"/>
  <c r="D58" i="25"/>
  <c r="E40" i="25" s="1"/>
  <c r="J5" i="27"/>
  <c r="J11" i="27"/>
  <c r="J7" i="27"/>
  <c r="J13" i="27"/>
  <c r="J9" i="27"/>
  <c r="J6" i="27"/>
  <c r="J12" i="27"/>
  <c r="E32" i="28"/>
  <c r="K32" i="28" s="1"/>
  <c r="N7" i="28" s="1"/>
  <c r="D30" i="29"/>
  <c r="E30" i="29" s="1"/>
  <c r="D32" i="29"/>
  <c r="E32" i="29" s="1"/>
  <c r="K32" i="29" s="1"/>
  <c r="N7" i="29" s="1"/>
  <c r="D34" i="29"/>
  <c r="E34" i="29" s="1"/>
  <c r="K34" i="29" s="1"/>
  <c r="N12" i="29" s="1"/>
  <c r="D36" i="29"/>
  <c r="E36" i="29" s="1"/>
  <c r="K36" i="29" s="1"/>
  <c r="N14" i="29" s="1"/>
  <c r="D38" i="29"/>
  <c r="D40" i="29"/>
  <c r="D42" i="29"/>
  <c r="E42" i="29" s="1"/>
  <c r="K42" i="29" s="1"/>
  <c r="N26" i="29" s="1"/>
  <c r="D44" i="29"/>
  <c r="D41" i="29"/>
  <c r="E41" i="29" s="1"/>
  <c r="K41" i="29" s="1"/>
  <c r="N22" i="29" s="1"/>
  <c r="D31" i="29"/>
  <c r="E31" i="29" s="1"/>
  <c r="K31" i="29" s="1"/>
  <c r="N6" i="29" s="1"/>
  <c r="D37" i="29"/>
  <c r="E37" i="29" s="1"/>
  <c r="D33" i="29"/>
  <c r="D39" i="29"/>
  <c r="D25" i="23"/>
  <c r="D22" i="23"/>
  <c r="D18" i="23"/>
  <c r="D11" i="23"/>
  <c r="D5" i="23"/>
  <c r="E5" i="23" s="1"/>
  <c r="K5" i="23" s="1"/>
  <c r="N9" i="23" s="1"/>
  <c r="D3" i="24"/>
  <c r="D2" i="24"/>
  <c r="J44" i="25"/>
  <c r="J42" i="25"/>
  <c r="J40" i="25"/>
  <c r="J38" i="25"/>
  <c r="J36" i="25"/>
  <c r="J34" i="25"/>
  <c r="J32" i="25"/>
  <c r="J30" i="25"/>
  <c r="J43" i="26"/>
  <c r="J39" i="26"/>
  <c r="J35" i="26"/>
  <c r="J31" i="26"/>
  <c r="D32" i="27"/>
  <c r="E32" i="27" s="1"/>
  <c r="K32" i="27" s="1"/>
  <c r="N7" i="27" s="1"/>
  <c r="D34" i="27"/>
  <c r="E34" i="27" s="1"/>
  <c r="K34" i="27" s="1"/>
  <c r="N12" i="27" s="1"/>
  <c r="D36" i="27"/>
  <c r="E36" i="27" s="1"/>
  <c r="K36" i="27" s="1"/>
  <c r="N14" i="27" s="1"/>
  <c r="D38" i="27"/>
  <c r="D40" i="27"/>
  <c r="D42" i="27"/>
  <c r="E42" i="27" s="1"/>
  <c r="K42" i="27" s="1"/>
  <c r="N26" i="27" s="1"/>
  <c r="D44" i="27"/>
  <c r="D31" i="27"/>
  <c r="E31" i="27" s="1"/>
  <c r="K31" i="27" s="1"/>
  <c r="N6" i="27" s="1"/>
  <c r="D33" i="27"/>
  <c r="E33" i="27" s="1"/>
  <c r="K33" i="27" s="1"/>
  <c r="N8" i="27" s="1"/>
  <c r="D35" i="27"/>
  <c r="E35" i="27" s="1"/>
  <c r="K35" i="27" s="1"/>
  <c r="N13" i="27" s="1"/>
  <c r="D37" i="27"/>
  <c r="E37" i="27" s="1"/>
  <c r="K37" i="27" s="1"/>
  <c r="N15" i="27" s="1"/>
  <c r="D39" i="27"/>
  <c r="E39" i="27" s="1"/>
  <c r="K39" i="27" s="1"/>
  <c r="N20" i="27" s="1"/>
  <c r="D41" i="27"/>
  <c r="E41" i="27" s="1"/>
  <c r="K41" i="27" s="1"/>
  <c r="N22" i="27" s="1"/>
  <c r="D43" i="27"/>
  <c r="E43" i="27" s="1"/>
  <c r="K43" i="27" s="1"/>
  <c r="N27" i="27" s="1"/>
  <c r="D45" i="27"/>
  <c r="E45" i="27" s="1"/>
  <c r="K45" i="27" s="1"/>
  <c r="N29" i="27" s="1"/>
  <c r="J4" i="27"/>
  <c r="D7" i="27"/>
  <c r="D13" i="27"/>
  <c r="D10" i="27"/>
  <c r="D9" i="27"/>
  <c r="D2" i="27"/>
  <c r="D3" i="27"/>
  <c r="D4" i="27"/>
  <c r="E4" i="27" s="1"/>
  <c r="D8" i="27"/>
  <c r="E8" i="27" s="1"/>
  <c r="K8" i="27" s="1"/>
  <c r="N16" i="27" s="1"/>
  <c r="D35" i="29"/>
  <c r="E35" i="29" s="1"/>
  <c r="K35" i="29" s="1"/>
  <c r="N13" i="29" s="1"/>
  <c r="D8" i="23"/>
  <c r="D4" i="23"/>
  <c r="J2" i="25"/>
  <c r="K2" i="25" s="1"/>
  <c r="N2" i="25" s="1"/>
  <c r="J4" i="25"/>
  <c r="J8" i="25"/>
  <c r="J5" i="25"/>
  <c r="J11" i="25"/>
  <c r="K11" i="25" s="1"/>
  <c r="N23" i="25" s="1"/>
  <c r="J10" i="25"/>
  <c r="J9" i="25"/>
  <c r="K13" i="25"/>
  <c r="N25" i="25" s="1"/>
  <c r="D16" i="27"/>
  <c r="E2" i="27" s="1"/>
  <c r="K2" i="27" s="1"/>
  <c r="N2" i="27" s="1"/>
  <c r="D19" i="27"/>
  <c r="E5" i="27" s="1"/>
  <c r="D23" i="27"/>
  <c r="D26" i="27"/>
  <c r="E12" i="27" s="1"/>
  <c r="D20" i="27"/>
  <c r="D27" i="27"/>
  <c r="D17" i="27"/>
  <c r="D21" i="27"/>
  <c r="D24" i="27"/>
  <c r="J10" i="27"/>
  <c r="E36" i="28"/>
  <c r="D31" i="28"/>
  <c r="D33" i="28"/>
  <c r="D35" i="28"/>
  <c r="D37" i="28"/>
  <c r="E37" i="28" s="1"/>
  <c r="K37" i="28" s="1"/>
  <c r="N15" i="28" s="1"/>
  <c r="D39" i="28"/>
  <c r="E39" i="28" s="1"/>
  <c r="D41" i="28"/>
  <c r="E41" i="28" s="1"/>
  <c r="K41" i="28" s="1"/>
  <c r="N21" i="28" s="1"/>
  <c r="D43" i="28"/>
  <c r="E43" i="28" s="1"/>
  <c r="K43" i="28" s="1"/>
  <c r="N26" i="28" s="1"/>
  <c r="D45" i="28"/>
  <c r="E45" i="28" s="1"/>
  <c r="D30" i="28"/>
  <c r="D38" i="28"/>
  <c r="E38" i="28" s="1"/>
  <c r="K38" i="28" s="1"/>
  <c r="N18" i="28" s="1"/>
  <c r="D44" i="28"/>
  <c r="D34" i="28"/>
  <c r="D42" i="28"/>
  <c r="E42" i="28" s="1"/>
  <c r="K42" i="28" s="1"/>
  <c r="N25" i="28" s="1"/>
  <c r="D27" i="23"/>
  <c r="E13" i="23" s="1"/>
  <c r="K13" i="23" s="1"/>
  <c r="N25" i="23" s="1"/>
  <c r="D13" i="24"/>
  <c r="E13" i="24" s="1"/>
  <c r="K13" i="24" s="1"/>
  <c r="N25" i="24" s="1"/>
  <c r="J45" i="25"/>
  <c r="J43" i="25"/>
  <c r="K43" i="25" s="1"/>
  <c r="N27" i="25" s="1"/>
  <c r="J41" i="25"/>
  <c r="K41" i="25" s="1"/>
  <c r="N22" i="25" s="1"/>
  <c r="J39" i="25"/>
  <c r="J37" i="25"/>
  <c r="J35" i="25"/>
  <c r="J33" i="25"/>
  <c r="D52" i="26"/>
  <c r="D60" i="26"/>
  <c r="D53" i="26"/>
  <c r="D61" i="26"/>
  <c r="D48" i="26"/>
  <c r="D56" i="26"/>
  <c r="D49" i="26"/>
  <c r="D57" i="26"/>
  <c r="J41" i="26"/>
  <c r="J37" i="26"/>
  <c r="D31" i="26"/>
  <c r="D33" i="26"/>
  <c r="E33" i="26" s="1"/>
  <c r="K33" i="26" s="1"/>
  <c r="N8" i="26" s="1"/>
  <c r="D35" i="26"/>
  <c r="D37" i="26"/>
  <c r="E37" i="26" s="1"/>
  <c r="D39" i="26"/>
  <c r="E39" i="26" s="1"/>
  <c r="D41" i="26"/>
  <c r="E41" i="26" s="1"/>
  <c r="D43" i="26"/>
  <c r="D45" i="26"/>
  <c r="D30" i="26"/>
  <c r="D32" i="26"/>
  <c r="E32" i="26" s="1"/>
  <c r="K32" i="26" s="1"/>
  <c r="N7" i="26" s="1"/>
  <c r="D34" i="26"/>
  <c r="E34" i="26" s="1"/>
  <c r="K34" i="26" s="1"/>
  <c r="N12" i="26" s="1"/>
  <c r="D36" i="26"/>
  <c r="D38" i="26"/>
  <c r="D40" i="26"/>
  <c r="D42" i="26"/>
  <c r="D44" i="26"/>
  <c r="E44" i="26" s="1"/>
  <c r="K44" i="26" s="1"/>
  <c r="N28" i="26" s="1"/>
  <c r="D6" i="27"/>
  <c r="J3" i="27"/>
  <c r="D45" i="29"/>
  <c r="E45" i="29" s="1"/>
  <c r="K45" i="29" s="1"/>
  <c r="N29" i="29" s="1"/>
  <c r="K37" i="29"/>
  <c r="N15" i="29" s="1"/>
  <c r="J2" i="29"/>
  <c r="J4" i="29"/>
  <c r="K4" i="29" s="1"/>
  <c r="N4" i="29" s="1"/>
  <c r="J8" i="29"/>
  <c r="K8" i="29" s="1"/>
  <c r="N16" i="29" s="1"/>
  <c r="J5" i="29"/>
  <c r="J11" i="29"/>
  <c r="K11" i="29" s="1"/>
  <c r="N23" i="29" s="1"/>
  <c r="J7" i="29"/>
  <c r="J13" i="29"/>
  <c r="J10" i="29"/>
  <c r="J6" i="29"/>
  <c r="J12" i="29"/>
  <c r="D24" i="25"/>
  <c r="E10" i="25" s="1"/>
  <c r="D21" i="25"/>
  <c r="E7" i="25" s="1"/>
  <c r="K7" i="25" s="1"/>
  <c r="N11" i="25" s="1"/>
  <c r="D17" i="25"/>
  <c r="D3" i="25"/>
  <c r="J4" i="26"/>
  <c r="J39" i="28"/>
  <c r="J36" i="28"/>
  <c r="J31" i="28"/>
  <c r="J5" i="28"/>
  <c r="K32" i="30"/>
  <c r="N7" i="30" s="1"/>
  <c r="J7" i="28"/>
  <c r="J12" i="28"/>
  <c r="J9" i="29"/>
  <c r="E41" i="30"/>
  <c r="D19" i="25"/>
  <c r="E5" i="25" s="1"/>
  <c r="J45" i="28"/>
  <c r="K45" i="28" s="1"/>
  <c r="N28" i="28" s="1"/>
  <c r="J40" i="28"/>
  <c r="J35" i="28"/>
  <c r="D17" i="28"/>
  <c r="E3" i="28" s="1"/>
  <c r="D21" i="28"/>
  <c r="D24" i="28"/>
  <c r="E10" i="28" s="1"/>
  <c r="J9" i="28"/>
  <c r="J3" i="28"/>
  <c r="K40" i="30"/>
  <c r="N21" i="30" s="1"/>
  <c r="K31" i="30"/>
  <c r="N6" i="30" s="1"/>
  <c r="D23" i="28"/>
  <c r="D19" i="28"/>
  <c r="E5" i="28" s="1"/>
  <c r="J11" i="28"/>
  <c r="K11" i="28" s="1"/>
  <c r="N22" i="28" s="1"/>
  <c r="J6" i="28"/>
  <c r="K6" i="28" s="1"/>
  <c r="N10" i="28" s="1"/>
  <c r="E7" i="29"/>
  <c r="J3" i="29"/>
  <c r="K34" i="30"/>
  <c r="N12" i="30" s="1"/>
  <c r="E4" i="30"/>
  <c r="K4" i="30" s="1"/>
  <c r="N4" i="30" s="1"/>
  <c r="K31" i="31"/>
  <c r="N6" i="31" s="1"/>
  <c r="D56" i="31"/>
  <c r="D48" i="31"/>
  <c r="E30" i="31" s="1"/>
  <c r="K30" i="31" s="1"/>
  <c r="N5" i="31" s="1"/>
  <c r="D62" i="31"/>
  <c r="E44" i="31" s="1"/>
  <c r="K44" i="31" s="1"/>
  <c r="N28" i="31" s="1"/>
  <c r="D54" i="31"/>
  <c r="E36" i="31" s="1"/>
  <c r="K36" i="31" s="1"/>
  <c r="N14" i="31" s="1"/>
  <c r="D9" i="29"/>
  <c r="D26" i="30"/>
  <c r="E12" i="30" s="1"/>
  <c r="K12" i="30" s="1"/>
  <c r="N24" i="30" s="1"/>
  <c r="D23" i="30"/>
  <c r="E9" i="30" s="1"/>
  <c r="K9" i="30" s="1"/>
  <c r="N17" i="30" s="1"/>
  <c r="D19" i="30"/>
  <c r="D16" i="30"/>
  <c r="E2" i="30" s="1"/>
  <c r="K2" i="30" s="1"/>
  <c r="N2" i="30" s="1"/>
  <c r="D13" i="30"/>
  <c r="E13" i="30" s="1"/>
  <c r="K13" i="30" s="1"/>
  <c r="N25" i="30" s="1"/>
  <c r="D7" i="30"/>
  <c r="E7" i="30" s="1"/>
  <c r="K7" i="30" s="1"/>
  <c r="N11" i="30" s="1"/>
  <c r="D61" i="31"/>
  <c r="D53" i="31"/>
  <c r="J45" i="31"/>
  <c r="J43" i="31"/>
  <c r="J41" i="31"/>
  <c r="J39" i="31"/>
  <c r="J37" i="31"/>
  <c r="J35" i="31"/>
  <c r="J33" i="31"/>
  <c r="D25" i="31"/>
  <c r="E11" i="31" s="1"/>
  <c r="K11" i="31" s="1"/>
  <c r="N23" i="31" s="1"/>
  <c r="D22" i="31"/>
  <c r="E8" i="31" s="1"/>
  <c r="K8" i="31" s="1"/>
  <c r="N16" i="31" s="1"/>
  <c r="D18" i="31"/>
  <c r="E4" i="31" s="1"/>
  <c r="K4" i="31" s="1"/>
  <c r="N4" i="31" s="1"/>
  <c r="D10" i="29"/>
  <c r="E10" i="29" s="1"/>
  <c r="D62" i="30"/>
  <c r="E44" i="30" s="1"/>
  <c r="K44" i="30" s="1"/>
  <c r="N28" i="30" s="1"/>
  <c r="D54" i="30"/>
  <c r="E36" i="30" s="1"/>
  <c r="K36" i="30" s="1"/>
  <c r="N14" i="30" s="1"/>
  <c r="D60" i="31"/>
  <c r="E42" i="31" s="1"/>
  <c r="K42" i="31" s="1"/>
  <c r="N26" i="31" s="1"/>
  <c r="D52" i="31"/>
  <c r="E34" i="31" s="1"/>
  <c r="K34" i="31" s="1"/>
  <c r="N12" i="31" s="1"/>
  <c r="D9" i="28"/>
  <c r="D26" i="29"/>
  <c r="E12" i="29" s="1"/>
  <c r="D23" i="29"/>
  <c r="D19" i="29"/>
  <c r="E5" i="29" s="1"/>
  <c r="D13" i="29"/>
  <c r="E13" i="29" s="1"/>
  <c r="D61" i="30"/>
  <c r="E43" i="30" s="1"/>
  <c r="D53" i="30"/>
  <c r="E35" i="30" s="1"/>
  <c r="J45" i="30"/>
  <c r="K45" i="30" s="1"/>
  <c r="N29" i="30" s="1"/>
  <c r="J43" i="30"/>
  <c r="J41" i="30"/>
  <c r="J39" i="30"/>
  <c r="K39" i="30" s="1"/>
  <c r="N20" i="30" s="1"/>
  <c r="J37" i="30"/>
  <c r="J35" i="30"/>
  <c r="J33" i="30"/>
  <c r="D25" i="30"/>
  <c r="D22" i="30"/>
  <c r="D11" i="30"/>
  <c r="D5" i="30"/>
  <c r="D59" i="31"/>
  <c r="D51" i="31"/>
  <c r="D45" i="31"/>
  <c r="E45" i="31" s="1"/>
  <c r="D43" i="31"/>
  <c r="E43" i="31" s="1"/>
  <c r="D41" i="31"/>
  <c r="D39" i="31"/>
  <c r="E39" i="31" s="1"/>
  <c r="D37" i="31"/>
  <c r="E37" i="31" s="1"/>
  <c r="D35" i="31"/>
  <c r="D33" i="31"/>
  <c r="D24" i="31"/>
  <c r="D21" i="31"/>
  <c r="E7" i="31" s="1"/>
  <c r="K7" i="31" s="1"/>
  <c r="N11" i="31" s="1"/>
  <c r="D3" i="31"/>
  <c r="E3" i="31" s="1"/>
  <c r="K3" i="31" s="1"/>
  <c r="N3" i="31" s="1"/>
  <c r="D12" i="28"/>
  <c r="D60" i="30"/>
  <c r="E42" i="30" s="1"/>
  <c r="K42" i="30" s="1"/>
  <c r="N26" i="30" s="1"/>
  <c r="D8" i="30"/>
  <c r="D58" i="31"/>
  <c r="E40" i="31" s="1"/>
  <c r="K40" i="31" s="1"/>
  <c r="N21" i="31" s="1"/>
  <c r="E33" i="31" l="1"/>
  <c r="K33" i="31" s="1"/>
  <c r="N8" i="31" s="1"/>
  <c r="P2" i="31" s="1"/>
  <c r="R4" i="31" s="1"/>
  <c r="E35" i="31"/>
  <c r="K35" i="31" s="1"/>
  <c r="N13" i="31" s="1"/>
  <c r="E38" i="31"/>
  <c r="K38" i="31" s="1"/>
  <c r="N19" i="31" s="1"/>
  <c r="K45" i="31"/>
  <c r="N29" i="31" s="1"/>
  <c r="K12" i="31"/>
  <c r="N24" i="31" s="1"/>
  <c r="E10" i="31"/>
  <c r="K10" i="31" s="1"/>
  <c r="N18" i="31" s="1"/>
  <c r="E9" i="31"/>
  <c r="K9" i="31" s="1"/>
  <c r="N17" i="31" s="1"/>
  <c r="E37" i="30"/>
  <c r="K37" i="30" s="1"/>
  <c r="N15" i="30" s="1"/>
  <c r="K41" i="30"/>
  <c r="N22" i="30" s="1"/>
  <c r="K10" i="30"/>
  <c r="N18" i="30" s="1"/>
  <c r="E39" i="29"/>
  <c r="E33" i="29"/>
  <c r="K33" i="29" s="1"/>
  <c r="N8" i="29" s="1"/>
  <c r="K43" i="29"/>
  <c r="N27" i="29" s="1"/>
  <c r="K39" i="29"/>
  <c r="N20" i="29" s="1"/>
  <c r="K3" i="29"/>
  <c r="N3" i="29" s="1"/>
  <c r="K2" i="29"/>
  <c r="N2" i="29" s="1"/>
  <c r="E35" i="28"/>
  <c r="E31" i="28"/>
  <c r="K35" i="28"/>
  <c r="N13" i="28" s="1"/>
  <c r="K36" i="28"/>
  <c r="N14" i="28" s="1"/>
  <c r="E12" i="28"/>
  <c r="E8" i="28"/>
  <c r="K8" i="28" s="1"/>
  <c r="N16" i="28" s="1"/>
  <c r="E7" i="28"/>
  <c r="K7" i="28" s="1"/>
  <c r="N11" i="28" s="1"/>
  <c r="E44" i="27"/>
  <c r="K44" i="27" s="1"/>
  <c r="N28" i="27" s="1"/>
  <c r="E40" i="27"/>
  <c r="K40" i="27"/>
  <c r="N21" i="27" s="1"/>
  <c r="E45" i="26"/>
  <c r="E40" i="26"/>
  <c r="E36" i="26"/>
  <c r="K36" i="26" s="1"/>
  <c r="N14" i="26" s="1"/>
  <c r="K40" i="26"/>
  <c r="N21" i="26" s="1"/>
  <c r="K12" i="26"/>
  <c r="N24" i="26" s="1"/>
  <c r="K3" i="26"/>
  <c r="N3" i="26" s="1"/>
  <c r="K7" i="26"/>
  <c r="N11" i="26" s="1"/>
  <c r="E33" i="24"/>
  <c r="K33" i="24" s="1"/>
  <c r="N8" i="24" s="1"/>
  <c r="E45" i="24"/>
  <c r="K45" i="24" s="1"/>
  <c r="N29" i="24" s="1"/>
  <c r="E43" i="24"/>
  <c r="K43" i="24" s="1"/>
  <c r="N27" i="24" s="1"/>
  <c r="K30" i="24"/>
  <c r="N5" i="24" s="1"/>
  <c r="K33" i="25"/>
  <c r="N8" i="25" s="1"/>
  <c r="E31" i="25"/>
  <c r="K31" i="25" s="1"/>
  <c r="N6" i="25" s="1"/>
  <c r="K9" i="25"/>
  <c r="N17" i="25" s="1"/>
  <c r="K8" i="25"/>
  <c r="N16" i="25" s="1"/>
  <c r="K4" i="25"/>
  <c r="N4" i="25" s="1"/>
  <c r="K42" i="24"/>
  <c r="N26" i="24" s="1"/>
  <c r="K41" i="24"/>
  <c r="N22" i="24" s="1"/>
  <c r="K40" i="24"/>
  <c r="N21" i="24" s="1"/>
  <c r="K39" i="24"/>
  <c r="N20" i="24" s="1"/>
  <c r="K11" i="24"/>
  <c r="N23" i="24" s="1"/>
  <c r="K42" i="23"/>
  <c r="N26" i="23" s="1"/>
  <c r="K41" i="23"/>
  <c r="N22" i="23" s="1"/>
  <c r="K32" i="23"/>
  <c r="N7" i="23" s="1"/>
  <c r="K33" i="23"/>
  <c r="N8" i="23" s="1"/>
  <c r="E43" i="23"/>
  <c r="K43" i="23" s="1"/>
  <c r="N27" i="23" s="1"/>
  <c r="K44" i="23"/>
  <c r="N28" i="23" s="1"/>
  <c r="K7" i="22"/>
  <c r="N11" i="22" s="1"/>
  <c r="K8" i="22"/>
  <c r="N16" i="22" s="1"/>
  <c r="E13" i="22"/>
  <c r="E38" i="22"/>
  <c r="K38" i="22" s="1"/>
  <c r="N19" i="22" s="1"/>
  <c r="E43" i="22"/>
  <c r="K43" i="22" s="1"/>
  <c r="N27" i="22" s="1"/>
  <c r="E44" i="22"/>
  <c r="K44" i="22" s="1"/>
  <c r="N28" i="22" s="1"/>
  <c r="K6" i="29"/>
  <c r="N10" i="29" s="1"/>
  <c r="E43" i="26"/>
  <c r="K43" i="26" s="1"/>
  <c r="N27" i="26" s="1"/>
  <c r="E6" i="27"/>
  <c r="K6" i="27" s="1"/>
  <c r="N10" i="27" s="1"/>
  <c r="K2" i="23"/>
  <c r="N2" i="23" s="1"/>
  <c r="E38" i="27"/>
  <c r="K38" i="27" s="1"/>
  <c r="N19" i="27" s="1"/>
  <c r="K5" i="26"/>
  <c r="N9" i="26" s="1"/>
  <c r="E6" i="31"/>
  <c r="K6" i="31" s="1"/>
  <c r="N10" i="31" s="1"/>
  <c r="E11" i="27"/>
  <c r="E13" i="26"/>
  <c r="K13" i="26" s="1"/>
  <c r="N25" i="26" s="1"/>
  <c r="E3" i="25"/>
  <c r="K3" i="25" s="1"/>
  <c r="N3" i="25" s="1"/>
  <c r="K5" i="29"/>
  <c r="N9" i="29" s="1"/>
  <c r="O9" i="29" s="1"/>
  <c r="S3" i="29" s="1"/>
  <c r="K40" i="25"/>
  <c r="N21" i="25" s="1"/>
  <c r="K40" i="23"/>
  <c r="N21" i="23" s="1"/>
  <c r="E8" i="26"/>
  <c r="K8" i="26" s="1"/>
  <c r="N16" i="26" s="1"/>
  <c r="E3" i="30"/>
  <c r="K3" i="30" s="1"/>
  <c r="N3" i="30" s="1"/>
  <c r="K4" i="26"/>
  <c r="N4" i="26" s="1"/>
  <c r="E38" i="26"/>
  <c r="K38" i="26" s="1"/>
  <c r="N19" i="26" s="1"/>
  <c r="K38" i="23"/>
  <c r="N19" i="23" s="1"/>
  <c r="E33" i="30"/>
  <c r="K33" i="30" s="1"/>
  <c r="N8" i="30" s="1"/>
  <c r="K12" i="25"/>
  <c r="N24" i="25" s="1"/>
  <c r="K37" i="25"/>
  <c r="N15" i="25" s="1"/>
  <c r="E44" i="29"/>
  <c r="K44" i="29" s="1"/>
  <c r="N28" i="29" s="1"/>
  <c r="E36" i="25"/>
  <c r="K36" i="25" s="1"/>
  <c r="N14" i="25" s="1"/>
  <c r="K36" i="23"/>
  <c r="N14" i="23" s="1"/>
  <c r="E10" i="27"/>
  <c r="K34" i="23"/>
  <c r="N12" i="23" s="1"/>
  <c r="K30" i="29"/>
  <c r="N5" i="29" s="1"/>
  <c r="E13" i="28"/>
  <c r="K13" i="28" s="1"/>
  <c r="N24" i="28" s="1"/>
  <c r="E30" i="28"/>
  <c r="K30" i="28" s="1"/>
  <c r="N5" i="28" s="1"/>
  <c r="E7" i="27"/>
  <c r="K7" i="27" s="1"/>
  <c r="N11" i="27" s="1"/>
  <c r="E40" i="29"/>
  <c r="K40" i="29" s="1"/>
  <c r="N21" i="29" s="1"/>
  <c r="K11" i="27"/>
  <c r="N23" i="27" s="1"/>
  <c r="E37" i="22"/>
  <c r="K37" i="22" s="1"/>
  <c r="N15" i="22" s="1"/>
  <c r="K3" i="23"/>
  <c r="N3" i="23" s="1"/>
  <c r="K10" i="26"/>
  <c r="N18" i="26" s="1"/>
  <c r="K3" i="28"/>
  <c r="N3" i="28" s="1"/>
  <c r="P2" i="28" s="1"/>
  <c r="R4" i="28" s="1"/>
  <c r="E30" i="26"/>
  <c r="K30" i="26" s="1"/>
  <c r="N5" i="26" s="1"/>
  <c r="E38" i="29"/>
  <c r="K38" i="29" s="1"/>
  <c r="N19" i="29" s="1"/>
  <c r="K5" i="27"/>
  <c r="N9" i="27" s="1"/>
  <c r="K12" i="24"/>
  <c r="N24" i="24" s="1"/>
  <c r="K30" i="23"/>
  <c r="N5" i="23" s="1"/>
  <c r="K12" i="22"/>
  <c r="N24" i="22" s="1"/>
  <c r="E37" i="24"/>
  <c r="K37" i="24" s="1"/>
  <c r="N15" i="24" s="1"/>
  <c r="E9" i="26"/>
  <c r="K9" i="26" s="1"/>
  <c r="N17" i="26" s="1"/>
  <c r="E13" i="27"/>
  <c r="K13" i="27" s="1"/>
  <c r="N25" i="27" s="1"/>
  <c r="E4" i="23"/>
  <c r="K4" i="23" s="1"/>
  <c r="N4" i="23" s="1"/>
  <c r="E41" i="22"/>
  <c r="K41" i="22" s="1"/>
  <c r="N22" i="22" s="1"/>
  <c r="E8" i="23"/>
  <c r="K8" i="23" s="1"/>
  <c r="N16" i="23" s="1"/>
  <c r="K12" i="27"/>
  <c r="N24" i="27" s="1"/>
  <c r="K13" i="22"/>
  <c r="N25" i="22" s="1"/>
  <c r="K38" i="25"/>
  <c r="N19" i="25" s="1"/>
  <c r="E9" i="28"/>
  <c r="K9" i="28" s="1"/>
  <c r="N17" i="28" s="1"/>
  <c r="P16" i="28" s="1"/>
  <c r="T4" i="28" s="1"/>
  <c r="K39" i="25"/>
  <c r="N20" i="25" s="1"/>
  <c r="K39" i="26"/>
  <c r="N20" i="26" s="1"/>
  <c r="K42" i="25"/>
  <c r="N26" i="25" s="1"/>
  <c r="E11" i="23"/>
  <c r="K11" i="23" s="1"/>
  <c r="N23" i="23" s="1"/>
  <c r="K5" i="24"/>
  <c r="N9" i="24" s="1"/>
  <c r="K39" i="23"/>
  <c r="N20" i="23" s="1"/>
  <c r="K4" i="22"/>
  <c r="N4" i="22" s="1"/>
  <c r="E3" i="24"/>
  <c r="K3" i="24" s="1"/>
  <c r="N3" i="24" s="1"/>
  <c r="E9" i="22"/>
  <c r="K9" i="22" s="1"/>
  <c r="N17" i="22" s="1"/>
  <c r="O16" i="22" s="1"/>
  <c r="T3" i="22" s="1"/>
  <c r="E3" i="22"/>
  <c r="K3" i="22" s="1"/>
  <c r="N3" i="22" s="1"/>
  <c r="O9" i="22"/>
  <c r="S3" i="22" s="1"/>
  <c r="P9" i="22"/>
  <c r="S4" i="22" s="1"/>
  <c r="K12" i="29"/>
  <c r="N24" i="29" s="1"/>
  <c r="E8" i="30"/>
  <c r="K8" i="30" s="1"/>
  <c r="N16" i="30" s="1"/>
  <c r="K5" i="28"/>
  <c r="N9" i="28" s="1"/>
  <c r="E35" i="26"/>
  <c r="K35" i="26" s="1"/>
  <c r="N13" i="26" s="1"/>
  <c r="E9" i="27"/>
  <c r="E41" i="31"/>
  <c r="K41" i="31" s="1"/>
  <c r="N22" i="31" s="1"/>
  <c r="E11" i="30"/>
  <c r="K11" i="30" s="1"/>
  <c r="N23" i="30" s="1"/>
  <c r="K31" i="28"/>
  <c r="N6" i="28" s="1"/>
  <c r="K10" i="29"/>
  <c r="N18" i="29" s="1"/>
  <c r="K10" i="27"/>
  <c r="N18" i="27" s="1"/>
  <c r="K44" i="25"/>
  <c r="N28" i="25" s="1"/>
  <c r="K9" i="27"/>
  <c r="N17" i="27" s="1"/>
  <c r="K37" i="23"/>
  <c r="N15" i="23" s="1"/>
  <c r="K2" i="22"/>
  <c r="N2" i="22" s="1"/>
  <c r="E32" i="22"/>
  <c r="K32" i="22" s="1"/>
  <c r="N7" i="22" s="1"/>
  <c r="K4" i="27"/>
  <c r="N4" i="27" s="1"/>
  <c r="K37" i="31"/>
  <c r="N15" i="31" s="1"/>
  <c r="E31" i="26"/>
  <c r="K31" i="26" s="1"/>
  <c r="N6" i="26" s="1"/>
  <c r="K30" i="25"/>
  <c r="N5" i="25" s="1"/>
  <c r="K35" i="23"/>
  <c r="N13" i="23" s="1"/>
  <c r="K13" i="29"/>
  <c r="N25" i="29" s="1"/>
  <c r="K7" i="29"/>
  <c r="N11" i="29" s="1"/>
  <c r="K45" i="25"/>
  <c r="N29" i="25" s="1"/>
  <c r="K10" i="25"/>
  <c r="N18" i="25" s="1"/>
  <c r="K32" i="25"/>
  <c r="N7" i="25" s="1"/>
  <c r="K35" i="25"/>
  <c r="N13" i="25" s="1"/>
  <c r="K35" i="30"/>
  <c r="N13" i="30" s="1"/>
  <c r="K39" i="31"/>
  <c r="N20" i="31" s="1"/>
  <c r="K39" i="28"/>
  <c r="N19" i="28" s="1"/>
  <c r="K37" i="26"/>
  <c r="N15" i="26" s="1"/>
  <c r="E34" i="28"/>
  <c r="K34" i="28" s="1"/>
  <c r="N12" i="28" s="1"/>
  <c r="E5" i="30"/>
  <c r="K5" i="30" s="1"/>
  <c r="N9" i="30" s="1"/>
  <c r="K12" i="28"/>
  <c r="N23" i="28" s="1"/>
  <c r="E42" i="26"/>
  <c r="K42" i="26" s="1"/>
  <c r="N26" i="26" s="1"/>
  <c r="K41" i="26"/>
  <c r="N22" i="26" s="1"/>
  <c r="E44" i="28"/>
  <c r="K44" i="28" s="1"/>
  <c r="N27" i="28" s="1"/>
  <c r="E3" i="27"/>
  <c r="K3" i="27" s="1"/>
  <c r="N3" i="27" s="1"/>
  <c r="K34" i="25"/>
  <c r="N12" i="25" s="1"/>
  <c r="K31" i="23"/>
  <c r="N6" i="23" s="1"/>
  <c r="E2" i="24"/>
  <c r="K2" i="24" s="1"/>
  <c r="N2" i="24" s="1"/>
  <c r="E33" i="22"/>
  <c r="K33" i="22" s="1"/>
  <c r="N8" i="22" s="1"/>
  <c r="K43" i="30"/>
  <c r="N27" i="30" s="1"/>
  <c r="E9" i="29"/>
  <c r="K9" i="29" s="1"/>
  <c r="N17" i="29" s="1"/>
  <c r="K43" i="31"/>
  <c r="N27" i="31" s="1"/>
  <c r="O23" i="31" s="1"/>
  <c r="U3" i="31" s="1"/>
  <c r="K40" i="28"/>
  <c r="N20" i="28" s="1"/>
  <c r="E33" i="28"/>
  <c r="K33" i="28" s="1"/>
  <c r="N8" i="28" s="1"/>
  <c r="K5" i="25"/>
  <c r="N9" i="25" s="1"/>
  <c r="K9" i="24"/>
  <c r="N17" i="24" s="1"/>
  <c r="P16" i="24" s="1"/>
  <c r="T4" i="24" s="1"/>
  <c r="K45" i="23"/>
  <c r="N29" i="23" s="1"/>
  <c r="K11" i="22"/>
  <c r="N23" i="22" s="1"/>
  <c r="D2" i="21"/>
  <c r="O2" i="30" l="1"/>
  <c r="R3" i="30" s="1"/>
  <c r="P2" i="30"/>
  <c r="R4" i="30" s="1"/>
  <c r="O23" i="29"/>
  <c r="U3" i="29" s="1"/>
  <c r="P9" i="29"/>
  <c r="S4" i="29" s="1"/>
  <c r="O23" i="27"/>
  <c r="U3" i="27" s="1"/>
  <c r="P16" i="27"/>
  <c r="T4" i="27" s="1"/>
  <c r="P2" i="26"/>
  <c r="R4" i="26" s="1"/>
  <c r="P23" i="24"/>
  <c r="U4" i="24" s="1"/>
  <c r="O23" i="25"/>
  <c r="U3" i="25" s="1"/>
  <c r="P23" i="25"/>
  <c r="U4" i="25" s="1"/>
  <c r="O23" i="24"/>
  <c r="U3" i="24" s="1"/>
  <c r="O2" i="29"/>
  <c r="R3" i="29" s="1"/>
  <c r="P2" i="29"/>
  <c r="R4" i="29" s="1"/>
  <c r="O16" i="29"/>
  <c r="T3" i="29" s="1"/>
  <c r="O16" i="26"/>
  <c r="T3" i="26" s="1"/>
  <c r="P2" i="25"/>
  <c r="R4" i="25" s="1"/>
  <c r="O2" i="31"/>
  <c r="R3" i="31" s="1"/>
  <c r="O9" i="23"/>
  <c r="S3" i="23" s="1"/>
  <c r="P9" i="27"/>
  <c r="S4" i="27" s="1"/>
  <c r="P23" i="29"/>
  <c r="U4" i="29" s="1"/>
  <c r="P16" i="26"/>
  <c r="T4" i="26" s="1"/>
  <c r="O9" i="31"/>
  <c r="S3" i="31" s="1"/>
  <c r="O16" i="27"/>
  <c r="T3" i="27" s="1"/>
  <c r="P16" i="31"/>
  <c r="T4" i="31" s="1"/>
  <c r="O2" i="28"/>
  <c r="R3" i="28" s="1"/>
  <c r="P2" i="23"/>
  <c r="R4" i="23" s="1"/>
  <c r="O22" i="28"/>
  <c r="U3" i="28" s="1"/>
  <c r="P23" i="31"/>
  <c r="U4" i="31" s="1"/>
  <c r="P23" i="27"/>
  <c r="U4" i="27" s="1"/>
  <c r="P16" i="25"/>
  <c r="T4" i="25" s="1"/>
  <c r="O2" i="27"/>
  <c r="R3" i="27" s="1"/>
  <c r="P2" i="27"/>
  <c r="R4" i="27" s="1"/>
  <c r="P9" i="26"/>
  <c r="S4" i="26" s="1"/>
  <c r="O9" i="26"/>
  <c r="S3" i="26" s="1"/>
  <c r="P16" i="29"/>
  <c r="T4" i="29" s="1"/>
  <c r="O2" i="22"/>
  <c r="R3" i="22" s="1"/>
  <c r="P2" i="22"/>
  <c r="R4" i="22" s="1"/>
  <c r="O16" i="31"/>
  <c r="T3" i="31" s="1"/>
  <c r="O16" i="28"/>
  <c r="T3" i="28" s="1"/>
  <c r="P9" i="31"/>
  <c r="S4" i="31" s="1"/>
  <c r="O9" i="27"/>
  <c r="S3" i="27" s="1"/>
  <c r="O9" i="30"/>
  <c r="S3" i="30" s="1"/>
  <c r="P9" i="30"/>
  <c r="S4" i="30" s="1"/>
  <c r="O2" i="23"/>
  <c r="R3" i="23" s="1"/>
  <c r="O23" i="30"/>
  <c r="U3" i="30" s="1"/>
  <c r="P23" i="30"/>
  <c r="U4" i="30" s="1"/>
  <c r="O23" i="23"/>
  <c r="U3" i="23" s="1"/>
  <c r="P23" i="23"/>
  <c r="U4" i="23" s="1"/>
  <c r="P9" i="23"/>
  <c r="S4" i="23" s="1"/>
  <c r="P22" i="28"/>
  <c r="U4" i="28" s="1"/>
  <c r="O16" i="30"/>
  <c r="T3" i="30" s="1"/>
  <c r="P16" i="30"/>
  <c r="T4" i="30" s="1"/>
  <c r="O16" i="23"/>
  <c r="T3" i="23" s="1"/>
  <c r="P16" i="23"/>
  <c r="T4" i="23" s="1"/>
  <c r="O9" i="28"/>
  <c r="S3" i="28" s="1"/>
  <c r="P9" i="28"/>
  <c r="S4" i="28" s="1"/>
  <c r="P2" i="24"/>
  <c r="R4" i="24" s="1"/>
  <c r="O2" i="24"/>
  <c r="R3" i="24" s="1"/>
  <c r="O2" i="26"/>
  <c r="R3" i="26" s="1"/>
  <c r="P9" i="24"/>
  <c r="S4" i="24" s="1"/>
  <c r="O9" i="24"/>
  <c r="S3" i="24" s="1"/>
  <c r="O9" i="25"/>
  <c r="S3" i="25" s="1"/>
  <c r="P9" i="25"/>
  <c r="S4" i="25" s="1"/>
  <c r="O16" i="24"/>
  <c r="T3" i="24" s="1"/>
  <c r="O2" i="25"/>
  <c r="R3" i="25" s="1"/>
  <c r="P23" i="26"/>
  <c r="U4" i="26" s="1"/>
  <c r="O23" i="26"/>
  <c r="U3" i="26" s="1"/>
  <c r="P16" i="22"/>
  <c r="T4" i="22" s="1"/>
  <c r="O16" i="25"/>
  <c r="T3" i="25" s="1"/>
  <c r="O23" i="22"/>
  <c r="U3" i="22" s="1"/>
  <c r="P23" i="22"/>
  <c r="U4" i="22" s="1"/>
  <c r="C2" i="18"/>
  <c r="AL24" i="21" l="1"/>
  <c r="AL23" i="21"/>
  <c r="AE24" i="21"/>
  <c r="AE23" i="21"/>
  <c r="X24" i="21"/>
  <c r="X23" i="21"/>
  <c r="R24" i="21"/>
  <c r="R23" i="21"/>
  <c r="K24" i="21"/>
  <c r="K23" i="21"/>
  <c r="BC9" i="21"/>
  <c r="AT16" i="21"/>
  <c r="AT3" i="21"/>
  <c r="AK16" i="21"/>
  <c r="AK3" i="21"/>
  <c r="AB16" i="21"/>
  <c r="AB9" i="21"/>
  <c r="S16" i="21"/>
  <c r="S3" i="21"/>
  <c r="J15" i="21"/>
  <c r="J8" i="21"/>
  <c r="D7" i="21"/>
  <c r="AB3" i="21" l="1"/>
  <c r="AK9" i="21"/>
  <c r="AK4" i="21"/>
  <c r="BC3" i="21"/>
  <c r="D8" i="21"/>
  <c r="AB4" i="21"/>
  <c r="D9" i="21"/>
  <c r="BC4" i="21"/>
  <c r="BC7" i="21"/>
  <c r="BC2" i="21"/>
  <c r="BC5" i="21"/>
  <c r="BC8" i="21"/>
  <c r="BC6" i="21"/>
  <c r="AT17" i="21"/>
  <c r="AT14" i="21"/>
  <c r="AT18" i="21"/>
  <c r="AT12" i="21"/>
  <c r="AT15" i="21"/>
  <c r="AT13" i="21"/>
  <c r="AT19" i="21"/>
  <c r="AT7" i="21"/>
  <c r="AT2" i="21"/>
  <c r="AT5" i="21"/>
  <c r="AT8" i="21"/>
  <c r="AT6" i="21"/>
  <c r="AT9" i="21"/>
  <c r="AT4" i="21"/>
  <c r="AK17" i="21"/>
  <c r="AK14" i="21"/>
  <c r="AK18" i="21"/>
  <c r="AK12" i="21"/>
  <c r="AK15" i="21"/>
  <c r="AK13" i="21"/>
  <c r="AK19" i="21"/>
  <c r="AK7" i="21"/>
  <c r="AK2" i="21"/>
  <c r="AK5" i="21"/>
  <c r="AK8" i="21"/>
  <c r="AK6" i="21"/>
  <c r="AB17" i="21"/>
  <c r="AB14" i="21"/>
  <c r="AB18" i="21"/>
  <c r="AB12" i="21"/>
  <c r="AB15" i="21"/>
  <c r="AB19" i="21"/>
  <c r="AB13" i="21"/>
  <c r="AB7" i="21"/>
  <c r="AB8" i="21"/>
  <c r="AB6" i="21"/>
  <c r="AB2" i="21"/>
  <c r="AB5" i="21"/>
  <c r="J9" i="21"/>
  <c r="J4" i="21"/>
  <c r="S13" i="21"/>
  <c r="S17" i="21"/>
  <c r="S18" i="21"/>
  <c r="S12" i="21"/>
  <c r="S15" i="21"/>
  <c r="S14" i="21"/>
  <c r="S19" i="21"/>
  <c r="S2" i="21"/>
  <c r="S8" i="21"/>
  <c r="S6" i="21"/>
  <c r="S4" i="21"/>
  <c r="S5" i="21"/>
  <c r="S9" i="21"/>
  <c r="S7" i="21"/>
  <c r="D4" i="21"/>
  <c r="J18" i="21"/>
  <c r="D5" i="21"/>
  <c r="J19" i="21"/>
  <c r="J17" i="21"/>
  <c r="J6" i="21"/>
  <c r="D6" i="21"/>
  <c r="J16" i="21"/>
  <c r="D3" i="21"/>
  <c r="J7" i="21"/>
  <c r="J14" i="21"/>
  <c r="J12" i="21"/>
  <c r="J13" i="21"/>
  <c r="J2" i="21"/>
  <c r="J5" i="21"/>
  <c r="J3" i="21"/>
  <c r="F52" i="20" l="1"/>
  <c r="G52" i="20" s="1"/>
  <c r="H52" i="20" s="1"/>
  <c r="F51" i="20"/>
  <c r="G51" i="20" s="1"/>
  <c r="H51" i="20" s="1"/>
  <c r="F50" i="20"/>
  <c r="G50" i="20" s="1"/>
  <c r="H50" i="20" s="1"/>
  <c r="F49" i="20"/>
  <c r="G49" i="20" s="1"/>
  <c r="H49" i="20" s="1"/>
  <c r="F48" i="20"/>
  <c r="G48" i="20" s="1"/>
  <c r="H48" i="20" s="1"/>
  <c r="F47" i="20"/>
  <c r="G47" i="20" s="1"/>
  <c r="H47" i="20" s="1"/>
  <c r="F46" i="20"/>
  <c r="G46" i="20" s="1"/>
  <c r="H46" i="20" s="1"/>
  <c r="F45" i="20"/>
  <c r="G45" i="20" s="1"/>
  <c r="H45" i="20" s="1"/>
  <c r="F44" i="20"/>
  <c r="G44" i="20" s="1"/>
  <c r="H44" i="20" s="1"/>
  <c r="F43" i="20"/>
  <c r="G43" i="20" s="1"/>
  <c r="H43" i="20" s="1"/>
  <c r="F42" i="20"/>
  <c r="G42" i="20" s="1"/>
  <c r="H42" i="20" s="1"/>
  <c r="F41" i="20"/>
  <c r="G41" i="20" s="1"/>
  <c r="H41" i="20" s="1"/>
  <c r="F40" i="20"/>
  <c r="G40" i="20" s="1"/>
  <c r="H40" i="20" s="1"/>
  <c r="F39" i="20"/>
  <c r="G39" i="20" s="1"/>
  <c r="H39" i="20" s="1"/>
  <c r="F38" i="20"/>
  <c r="G38" i="20" s="1"/>
  <c r="H38" i="20" s="1"/>
  <c r="F37" i="20"/>
  <c r="G37" i="20" s="1"/>
  <c r="H37" i="20" s="1"/>
  <c r="F36" i="20"/>
  <c r="G36" i="20" s="1"/>
  <c r="H36" i="20" s="1"/>
  <c r="F35" i="20"/>
  <c r="G35" i="20" s="1"/>
  <c r="H35" i="20" s="1"/>
  <c r="F34" i="20"/>
  <c r="G34" i="20" s="1"/>
  <c r="H34" i="20" s="1"/>
  <c r="F33" i="20"/>
  <c r="G33" i="20" s="1"/>
  <c r="H33" i="20" s="1"/>
  <c r="F32" i="20"/>
  <c r="G32" i="20" s="1"/>
  <c r="H32" i="20" s="1"/>
  <c r="F31" i="20"/>
  <c r="G31" i="20" s="1"/>
  <c r="H31" i="20" s="1"/>
  <c r="F30" i="20"/>
  <c r="G30" i="20" s="1"/>
  <c r="H30" i="20" s="1"/>
  <c r="F29" i="20"/>
  <c r="G29" i="20" s="1"/>
  <c r="H29" i="20" s="1"/>
  <c r="F28" i="20"/>
  <c r="G28" i="20" s="1"/>
  <c r="H28" i="20" s="1"/>
  <c r="F27" i="20"/>
  <c r="G27" i="20" s="1"/>
  <c r="H27" i="20" s="1"/>
  <c r="F26" i="20"/>
  <c r="G26" i="20" s="1"/>
  <c r="H26" i="20" s="1"/>
  <c r="F25" i="20"/>
  <c r="G25" i="20" s="1"/>
  <c r="H25" i="20" s="1"/>
  <c r="F24" i="20"/>
  <c r="G24" i="20" s="1"/>
  <c r="H24" i="20" s="1"/>
  <c r="F23" i="20"/>
  <c r="G23" i="20" s="1"/>
  <c r="H23" i="20" s="1"/>
  <c r="F22" i="20"/>
  <c r="G22" i="20" s="1"/>
  <c r="H22" i="20" s="1"/>
  <c r="F21" i="20"/>
  <c r="G21" i="20" s="1"/>
  <c r="H21" i="20" s="1"/>
  <c r="F20" i="20"/>
  <c r="G20" i="20" s="1"/>
  <c r="H20" i="20" s="1"/>
  <c r="F19" i="20"/>
  <c r="G19" i="20" s="1"/>
  <c r="H19" i="20" s="1"/>
  <c r="F18" i="20"/>
  <c r="G18" i="20" s="1"/>
  <c r="H18" i="20" s="1"/>
  <c r="F17" i="20"/>
  <c r="G17" i="20" s="1"/>
  <c r="H17" i="20" s="1"/>
  <c r="F16" i="20"/>
  <c r="G16" i="20" s="1"/>
  <c r="H16" i="20" s="1"/>
  <c r="F15" i="20"/>
  <c r="G15" i="20" s="1"/>
  <c r="H15" i="20" s="1"/>
  <c r="F14" i="20"/>
  <c r="G14" i="20" s="1"/>
  <c r="H14" i="20" s="1"/>
  <c r="F13" i="20"/>
  <c r="G13" i="20" s="1"/>
  <c r="H13" i="20" s="1"/>
  <c r="F12" i="20"/>
  <c r="G12" i="20" s="1"/>
  <c r="H12" i="20" s="1"/>
  <c r="F11" i="20"/>
  <c r="G11" i="20" s="1"/>
  <c r="H11" i="20" s="1"/>
  <c r="F10" i="20"/>
  <c r="G10" i="20" s="1"/>
  <c r="H10" i="20" s="1"/>
  <c r="F9" i="20"/>
  <c r="G9" i="20" s="1"/>
  <c r="H9" i="20" s="1"/>
  <c r="F8" i="20"/>
  <c r="G8" i="20" s="1"/>
  <c r="H8" i="20" s="1"/>
  <c r="F7" i="20"/>
  <c r="G7" i="20" s="1"/>
  <c r="H7" i="20" s="1"/>
  <c r="F6" i="20"/>
  <c r="G6" i="20" s="1"/>
  <c r="H6" i="20" s="1"/>
  <c r="F5" i="20"/>
  <c r="G5" i="20" s="1"/>
  <c r="H5" i="20" s="1"/>
  <c r="F4" i="20"/>
  <c r="G4" i="20" s="1"/>
  <c r="H4" i="20" s="1"/>
  <c r="F3" i="20"/>
  <c r="G3" i="20" s="1"/>
  <c r="H3" i="20" s="1"/>
  <c r="J45" i="20" l="1"/>
  <c r="O10" i="20" s="1"/>
  <c r="I9" i="20"/>
  <c r="N3" i="20" s="1"/>
  <c r="J15" i="20"/>
  <c r="O5" i="20" s="1"/>
  <c r="I15" i="20"/>
  <c r="N5" i="20" s="1"/>
  <c r="J31" i="20"/>
  <c r="O8" i="20" s="1"/>
  <c r="I31" i="20"/>
  <c r="N8" i="20" s="1"/>
  <c r="I3" i="20"/>
  <c r="N2" i="20" s="1"/>
  <c r="J3" i="20"/>
  <c r="O2" i="20" s="1"/>
  <c r="J25" i="20"/>
  <c r="O7" i="20" s="1"/>
  <c r="I25" i="20"/>
  <c r="N7" i="20" s="1"/>
  <c r="I39" i="20"/>
  <c r="N9" i="20" s="1"/>
  <c r="J39" i="20"/>
  <c r="O9" i="20" s="1"/>
  <c r="J12" i="20"/>
  <c r="O4" i="20" s="1"/>
  <c r="I12" i="20"/>
  <c r="N4" i="20" s="1"/>
  <c r="I21" i="20"/>
  <c r="N6" i="20" s="1"/>
  <c r="J21" i="20"/>
  <c r="O6" i="20" s="1"/>
  <c r="J9" i="20"/>
  <c r="O3" i="20" s="1"/>
  <c r="I45" i="20"/>
  <c r="N10" i="20" s="1"/>
  <c r="D5" i="18" l="1"/>
  <c r="H4" i="18" s="1"/>
  <c r="D8" i="18"/>
  <c r="I4" i="18" s="1"/>
  <c r="D2" i="18"/>
  <c r="G4" i="18" s="1"/>
  <c r="C8" i="18"/>
  <c r="I3" i="18" s="1"/>
  <c r="C5" i="18"/>
  <c r="H3" i="18" s="1"/>
  <c r="G3" i="18"/>
  <c r="E20" i="2" l="1"/>
  <c r="B20" i="2"/>
  <c r="E12" i="2"/>
  <c r="E13" i="2"/>
  <c r="E11" i="2"/>
  <c r="B11" i="2"/>
  <c r="B12" i="2"/>
  <c r="B13" i="2"/>
  <c r="F11" i="2" l="1"/>
  <c r="G11" i="2" s="1"/>
  <c r="F12" i="2"/>
  <c r="G12" i="2" s="1"/>
  <c r="F13" i="2"/>
  <c r="G13" i="2" s="1"/>
  <c r="E32" i="17" l="1"/>
  <c r="E33" i="17"/>
  <c r="E31" i="17"/>
  <c r="E27" i="17"/>
  <c r="E26" i="17"/>
  <c r="E25" i="17"/>
  <c r="B25" i="17"/>
  <c r="B26" i="17"/>
  <c r="B27" i="17"/>
  <c r="B28" i="17"/>
  <c r="B29" i="17"/>
  <c r="B30" i="17"/>
  <c r="B31" i="17"/>
  <c r="B32" i="17"/>
  <c r="B33" i="17"/>
  <c r="E21" i="17"/>
  <c r="E20" i="17"/>
  <c r="B20" i="17"/>
  <c r="B21" i="17"/>
  <c r="E16" i="17"/>
  <c r="E12" i="17"/>
  <c r="E11" i="17"/>
  <c r="E5" i="17"/>
  <c r="E6" i="17"/>
  <c r="E7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2" i="17"/>
  <c r="B23" i="17"/>
  <c r="B24" i="17"/>
  <c r="E30" i="17"/>
  <c r="E29" i="17"/>
  <c r="E28" i="17"/>
  <c r="E24" i="17"/>
  <c r="E23" i="17"/>
  <c r="E22" i="17"/>
  <c r="E19" i="17"/>
  <c r="E18" i="17"/>
  <c r="E17" i="17"/>
  <c r="E15" i="17"/>
  <c r="E14" i="17"/>
  <c r="E13" i="17"/>
  <c r="E10" i="17"/>
  <c r="E9" i="17"/>
  <c r="E8" i="17"/>
  <c r="E4" i="17"/>
  <c r="B4" i="17"/>
  <c r="E3" i="17"/>
  <c r="B3" i="17"/>
  <c r="E2" i="17"/>
  <c r="B2" i="17"/>
  <c r="F33" i="17" l="1"/>
  <c r="G33" i="17" s="1"/>
  <c r="F6" i="17"/>
  <c r="G6" i="17" s="1"/>
  <c r="F20" i="17"/>
  <c r="G20" i="17" s="1"/>
  <c r="F32" i="17"/>
  <c r="G32" i="17" s="1"/>
  <c r="F21" i="17"/>
  <c r="G21" i="17" s="1"/>
  <c r="F27" i="17"/>
  <c r="G27" i="17" s="1"/>
  <c r="F16" i="17"/>
  <c r="G16" i="17" s="1"/>
  <c r="F7" i="17"/>
  <c r="G7" i="17" s="1"/>
  <c r="F25" i="17"/>
  <c r="G25" i="17" s="1"/>
  <c r="F31" i="17"/>
  <c r="G31" i="17" s="1"/>
  <c r="F5" i="17"/>
  <c r="G5" i="17" s="1"/>
  <c r="F26" i="17"/>
  <c r="G26" i="17" s="1"/>
  <c r="F22" i="17"/>
  <c r="G22" i="17" s="1"/>
  <c r="F11" i="17"/>
  <c r="G11" i="17" s="1"/>
  <c r="F12" i="17"/>
  <c r="G12" i="17" s="1"/>
  <c r="F8" i="17"/>
  <c r="G8" i="17" s="1"/>
  <c r="F17" i="17"/>
  <c r="G17" i="17" s="1"/>
  <c r="F9" i="17"/>
  <c r="G9" i="17" s="1"/>
  <c r="F28" i="17"/>
  <c r="G28" i="17" s="1"/>
  <c r="F3" i="17"/>
  <c r="G3" i="17" s="1"/>
  <c r="F23" i="17"/>
  <c r="G23" i="17" s="1"/>
  <c r="F30" i="17"/>
  <c r="G30" i="17" s="1"/>
  <c r="F2" i="17"/>
  <c r="G2" i="17" s="1"/>
  <c r="F15" i="17"/>
  <c r="G15" i="17" s="1"/>
  <c r="F10" i="17"/>
  <c r="G10" i="17" s="1"/>
  <c r="F24" i="17"/>
  <c r="G24" i="17" s="1"/>
  <c r="F4" i="17"/>
  <c r="G4" i="17" s="1"/>
  <c r="F18" i="17"/>
  <c r="G18" i="17" s="1"/>
  <c r="F13" i="17"/>
  <c r="G13" i="17" s="1"/>
  <c r="F19" i="17"/>
  <c r="G19" i="17" s="1"/>
  <c r="F29" i="17"/>
  <c r="G29" i="17" s="1"/>
  <c r="F14" i="17"/>
  <c r="G14" i="17" s="1"/>
  <c r="I28" i="17" l="1"/>
  <c r="M7" i="17" s="1"/>
  <c r="H28" i="17"/>
  <c r="L7" i="17" s="1"/>
  <c r="I13" i="17"/>
  <c r="M4" i="17" s="1"/>
  <c r="H13" i="17"/>
  <c r="L4" i="17" s="1"/>
  <c r="I17" i="17"/>
  <c r="M5" i="17" s="1"/>
  <c r="H17" i="17"/>
  <c r="L5" i="17" s="1"/>
  <c r="I22" i="17"/>
  <c r="M6" i="17" s="1"/>
  <c r="H22" i="17"/>
  <c r="L6" i="17" s="1"/>
  <c r="I8" i="17"/>
  <c r="M3" i="17" s="1"/>
  <c r="H8" i="17"/>
  <c r="L3" i="17" s="1"/>
  <c r="I2" i="17"/>
  <c r="M2" i="17" s="1"/>
  <c r="H2" i="17"/>
  <c r="L2" i="17" s="1"/>
  <c r="E10" i="2"/>
  <c r="E9" i="2"/>
  <c r="E8" i="2"/>
  <c r="B8" i="2"/>
  <c r="B9" i="2"/>
  <c r="B10" i="2"/>
  <c r="E17" i="2"/>
  <c r="E18" i="2"/>
  <c r="E19" i="2"/>
  <c r="F10" i="2" l="1"/>
  <c r="G10" i="2" s="1"/>
  <c r="F8" i="2"/>
  <c r="G8" i="2" s="1"/>
  <c r="F9" i="2"/>
  <c r="G9" i="2" s="1"/>
  <c r="B17" i="2"/>
  <c r="B18" i="2"/>
  <c r="B19" i="2"/>
  <c r="E7" i="2"/>
  <c r="E6" i="2"/>
  <c r="E5" i="2"/>
  <c r="B5" i="2"/>
  <c r="B6" i="2"/>
  <c r="B7" i="2"/>
  <c r="I8" i="2" l="1"/>
  <c r="N3" i="2" s="1"/>
  <c r="H8" i="2"/>
  <c r="M3" i="2" s="1"/>
  <c r="F5" i="2"/>
  <c r="G5" i="2" s="1"/>
  <c r="F7" i="2"/>
  <c r="G7" i="2" s="1"/>
  <c r="F6" i="2"/>
  <c r="G6" i="2" s="1"/>
  <c r="E32" i="13" l="1"/>
  <c r="E31" i="13"/>
  <c r="E30" i="13"/>
  <c r="E29" i="13"/>
  <c r="E28" i="13"/>
  <c r="E27" i="13"/>
  <c r="B28" i="13"/>
  <c r="B29" i="13"/>
  <c r="B30" i="13"/>
  <c r="B31" i="13"/>
  <c r="B32" i="13"/>
  <c r="B27" i="13"/>
  <c r="E23" i="13"/>
  <c r="E24" i="13"/>
  <c r="E25" i="13"/>
  <c r="B23" i="13"/>
  <c r="B24" i="13"/>
  <c r="B25" i="13"/>
  <c r="E17" i="13"/>
  <c r="E18" i="13"/>
  <c r="E19" i="13"/>
  <c r="B18" i="13"/>
  <c r="B19" i="13"/>
  <c r="E11" i="13"/>
  <c r="F11" i="13" s="1"/>
  <c r="G11" i="13" s="1"/>
  <c r="E12" i="13"/>
  <c r="E13" i="13"/>
  <c r="B11" i="13"/>
  <c r="B12" i="13"/>
  <c r="B13" i="13"/>
  <c r="E5" i="13"/>
  <c r="E6" i="13"/>
  <c r="E7" i="13"/>
  <c r="B4" i="13"/>
  <c r="B5" i="13"/>
  <c r="B6" i="13"/>
  <c r="F6" i="13" s="1"/>
  <c r="G6" i="13" s="1"/>
  <c r="B7" i="13"/>
  <c r="F25" i="13" l="1"/>
  <c r="G25" i="13" s="1"/>
  <c r="F13" i="13"/>
  <c r="G13" i="13" s="1"/>
  <c r="F24" i="13"/>
  <c r="G24" i="13" s="1"/>
  <c r="F12" i="13"/>
  <c r="G12" i="13" s="1"/>
  <c r="F7" i="13"/>
  <c r="G7" i="13" s="1"/>
  <c r="F18" i="13"/>
  <c r="G18" i="13" s="1"/>
  <c r="F19" i="13"/>
  <c r="G19" i="13" s="1"/>
  <c r="F23" i="13"/>
  <c r="G23" i="13" s="1"/>
  <c r="F32" i="13"/>
  <c r="G32" i="13" s="1"/>
  <c r="F27" i="13"/>
  <c r="G27" i="13" s="1"/>
  <c r="F29" i="13"/>
  <c r="G29" i="13" s="1"/>
  <c r="F30" i="13"/>
  <c r="G30" i="13" s="1"/>
  <c r="F5" i="13"/>
  <c r="G5" i="13" s="1"/>
  <c r="F28" i="13"/>
  <c r="G28" i="13" s="1"/>
  <c r="F31" i="13"/>
  <c r="G31" i="13" s="1"/>
  <c r="E16" i="13"/>
  <c r="E15" i="13"/>
  <c r="E22" i="13"/>
  <c r="E21" i="13"/>
  <c r="E20" i="13"/>
  <c r="B20" i="13"/>
  <c r="B21" i="13"/>
  <c r="B22" i="13"/>
  <c r="B17" i="13"/>
  <c r="F17" i="13" s="1"/>
  <c r="G17" i="13" s="1"/>
  <c r="B16" i="13"/>
  <c r="B15" i="13"/>
  <c r="E10" i="13"/>
  <c r="B10" i="13"/>
  <c r="E9" i="13"/>
  <c r="B9" i="13"/>
  <c r="E8" i="13"/>
  <c r="B8" i="13"/>
  <c r="E4" i="13"/>
  <c r="F4" i="13" s="1"/>
  <c r="G4" i="13" s="1"/>
  <c r="E3" i="13"/>
  <c r="B3" i="13"/>
  <c r="E2" i="13"/>
  <c r="B2" i="13"/>
  <c r="I30" i="13" l="1"/>
  <c r="Q4" i="13" s="1"/>
  <c r="H30" i="13"/>
  <c r="H27" i="13"/>
  <c r="J30" i="13"/>
  <c r="I27" i="13"/>
  <c r="P4" i="13" s="1"/>
  <c r="F3" i="13"/>
  <c r="G3" i="13" s="1"/>
  <c r="F10" i="13"/>
  <c r="G10" i="13" s="1"/>
  <c r="F20" i="13"/>
  <c r="G20" i="13" s="1"/>
  <c r="F21" i="13"/>
  <c r="G21" i="13" s="1"/>
  <c r="F22" i="13"/>
  <c r="G22" i="13" s="1"/>
  <c r="F9" i="13"/>
  <c r="G9" i="13" s="1"/>
  <c r="F15" i="13"/>
  <c r="G15" i="13" s="1"/>
  <c r="F16" i="13"/>
  <c r="G16" i="13" s="1"/>
  <c r="F2" i="13"/>
  <c r="G2" i="13" s="1"/>
  <c r="F8" i="13"/>
  <c r="G8" i="13" s="1"/>
  <c r="F20" i="5"/>
  <c r="G20" i="5" s="1"/>
  <c r="H20" i="5" s="1"/>
  <c r="F19" i="5"/>
  <c r="G19" i="5" s="1"/>
  <c r="H19" i="5" s="1"/>
  <c r="F18" i="5"/>
  <c r="G18" i="5" s="1"/>
  <c r="H18" i="5" s="1"/>
  <c r="F17" i="5"/>
  <c r="G17" i="5" s="1"/>
  <c r="H17" i="5" s="1"/>
  <c r="F16" i="5"/>
  <c r="G16" i="5" s="1"/>
  <c r="H16" i="5" s="1"/>
  <c r="F15" i="5"/>
  <c r="G15" i="5" s="1"/>
  <c r="H15" i="5" s="1"/>
  <c r="F14" i="5"/>
  <c r="G14" i="5" s="1"/>
  <c r="H14" i="5" s="1"/>
  <c r="F13" i="5"/>
  <c r="G13" i="5" s="1"/>
  <c r="H13" i="5" s="1"/>
  <c r="F12" i="5"/>
  <c r="G12" i="5" s="1"/>
  <c r="H12" i="5" s="1"/>
  <c r="J12" i="5" l="1"/>
  <c r="O5" i="5" s="1"/>
  <c r="J15" i="5"/>
  <c r="O6" i="5" s="1"/>
  <c r="I15" i="5"/>
  <c r="N6" i="5" s="1"/>
  <c r="J18" i="5"/>
  <c r="O7" i="5" s="1"/>
  <c r="I18" i="5"/>
  <c r="N7" i="5" s="1"/>
  <c r="I12" i="5"/>
  <c r="N5" i="5" s="1"/>
  <c r="J20" i="13"/>
  <c r="I15" i="13"/>
  <c r="N4" i="13" s="1"/>
  <c r="H15" i="13"/>
  <c r="Q3" i="13"/>
  <c r="I8" i="13"/>
  <c r="M4" i="13" s="1"/>
  <c r="H8" i="13"/>
  <c r="J8" i="13"/>
  <c r="P3" i="13"/>
  <c r="H20" i="13"/>
  <c r="I20" i="13"/>
  <c r="O4" i="13" s="1"/>
  <c r="H2" i="13"/>
  <c r="I2" i="13"/>
  <c r="L4" i="13" s="1"/>
  <c r="M3" i="13" l="1"/>
  <c r="O3" i="13"/>
  <c r="N3" i="13"/>
  <c r="L3" i="13"/>
  <c r="E15" i="2" l="1"/>
  <c r="E16" i="2"/>
  <c r="E4" i="2"/>
  <c r="E3" i="2"/>
  <c r="E2" i="2"/>
  <c r="E49" i="2"/>
  <c r="E50" i="2"/>
  <c r="E48" i="2"/>
  <c r="E42" i="2"/>
  <c r="E43" i="2"/>
  <c r="E41" i="2"/>
  <c r="E36" i="2"/>
  <c r="E37" i="2"/>
  <c r="E35" i="2"/>
  <c r="E31" i="2"/>
  <c r="E32" i="2"/>
  <c r="E30" i="2"/>
  <c r="E24" i="2"/>
  <c r="E25" i="2"/>
  <c r="E26" i="2"/>
  <c r="B4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2" i="2"/>
  <c r="B3" i="2"/>
  <c r="B25" i="2"/>
  <c r="F20" i="2" s="1"/>
  <c r="G20" i="2" s="1"/>
  <c r="B23" i="2"/>
  <c r="F18" i="2" s="1"/>
  <c r="G18" i="2" s="1"/>
  <c r="B24" i="2"/>
  <c r="F19" i="2" s="1"/>
  <c r="G19" i="2" s="1"/>
  <c r="B16" i="2"/>
  <c r="F48" i="2" l="1"/>
  <c r="G48" i="2" s="1"/>
  <c r="F49" i="2"/>
  <c r="G49" i="2" s="1"/>
  <c r="F3" i="2"/>
  <c r="G3" i="2" s="1"/>
  <c r="F37" i="2"/>
  <c r="G37" i="2" s="1"/>
  <c r="F36" i="2"/>
  <c r="G36" i="2" s="1"/>
  <c r="F42" i="2"/>
  <c r="G42" i="2" s="1"/>
  <c r="F30" i="2"/>
  <c r="G30" i="2" s="1"/>
  <c r="F15" i="2"/>
  <c r="G15" i="2" s="1"/>
  <c r="F43" i="2"/>
  <c r="G43" i="2" s="1"/>
  <c r="F50" i="2"/>
  <c r="G50" i="2" s="1"/>
  <c r="F32" i="2"/>
  <c r="G32" i="2" s="1"/>
  <c r="F31" i="2"/>
  <c r="G31" i="2" s="1"/>
  <c r="F41" i="2"/>
  <c r="G41" i="2" s="1"/>
  <c r="F35" i="2"/>
  <c r="G35" i="2" s="1"/>
  <c r="F2" i="2"/>
  <c r="G2" i="2" s="1"/>
  <c r="F4" i="2"/>
  <c r="G4" i="2" s="1"/>
  <c r="I2" i="2" l="1"/>
  <c r="N2" i="2" s="1"/>
  <c r="H2" i="2"/>
  <c r="M2" i="2"/>
  <c r="C2" i="8" l="1"/>
  <c r="F2" i="8"/>
  <c r="G2" i="8" s="1"/>
  <c r="H2" i="8" s="1"/>
  <c r="C3" i="8"/>
  <c r="F3" i="8"/>
  <c r="C4" i="8"/>
  <c r="F4" i="8"/>
  <c r="G4" i="8" s="1"/>
  <c r="H4" i="8" s="1"/>
  <c r="C5" i="8"/>
  <c r="F5" i="8"/>
  <c r="C6" i="8"/>
  <c r="F6" i="8"/>
  <c r="C7" i="8"/>
  <c r="F7" i="8"/>
  <c r="G7" i="8" s="1"/>
  <c r="H7" i="8" s="1"/>
  <c r="C8" i="8"/>
  <c r="F8" i="8"/>
  <c r="G8" i="8" s="1"/>
  <c r="H8" i="8" s="1"/>
  <c r="C9" i="8"/>
  <c r="F9" i="8"/>
  <c r="C10" i="8"/>
  <c r="F10" i="8"/>
  <c r="G10" i="8" s="1"/>
  <c r="H10" i="8" s="1"/>
  <c r="C11" i="8"/>
  <c r="F11" i="8"/>
  <c r="C12" i="8"/>
  <c r="F12" i="8"/>
  <c r="C13" i="8"/>
  <c r="F13" i="8"/>
  <c r="C14" i="8"/>
  <c r="F14" i="8"/>
  <c r="G14" i="8" s="1"/>
  <c r="H14" i="8" s="1"/>
  <c r="C15" i="8"/>
  <c r="F15" i="8"/>
  <c r="C16" i="8"/>
  <c r="F16" i="8"/>
  <c r="G16" i="8" s="1"/>
  <c r="H16" i="8" s="1"/>
  <c r="C17" i="8"/>
  <c r="F17" i="8"/>
  <c r="C18" i="8"/>
  <c r="F18" i="8"/>
  <c r="C23" i="8"/>
  <c r="F23" i="8"/>
  <c r="G23" i="8" s="1"/>
  <c r="H23" i="8" s="1"/>
  <c r="C24" i="8"/>
  <c r="F24" i="8"/>
  <c r="C25" i="8"/>
  <c r="F25" i="8"/>
  <c r="C26" i="8"/>
  <c r="F26" i="8"/>
  <c r="C27" i="8"/>
  <c r="F27" i="8"/>
  <c r="C28" i="8"/>
  <c r="F28" i="8"/>
  <c r="C29" i="8"/>
  <c r="F29" i="8"/>
  <c r="C30" i="8"/>
  <c r="F30" i="8"/>
  <c r="C31" i="8"/>
  <c r="F31" i="8"/>
  <c r="C32" i="8"/>
  <c r="F32" i="8"/>
  <c r="C33" i="8"/>
  <c r="F33" i="8"/>
  <c r="C34" i="8"/>
  <c r="F34" i="8"/>
  <c r="C35" i="8"/>
  <c r="F35" i="8"/>
  <c r="C36" i="8"/>
  <c r="F36" i="8"/>
  <c r="C37" i="8"/>
  <c r="F37" i="8"/>
  <c r="C38" i="8"/>
  <c r="F38" i="8"/>
  <c r="C39" i="8"/>
  <c r="F39" i="8"/>
  <c r="C40" i="8"/>
  <c r="F40" i="8"/>
  <c r="C43" i="8"/>
  <c r="F43" i="8"/>
  <c r="C44" i="8"/>
  <c r="F44" i="8"/>
  <c r="G44" i="8" s="1"/>
  <c r="H44" i="8" s="1"/>
  <c r="C45" i="8"/>
  <c r="F45" i="8"/>
  <c r="C46" i="8"/>
  <c r="F46" i="8"/>
  <c r="G46" i="8" s="1"/>
  <c r="H46" i="8" s="1"/>
  <c r="C47" i="8"/>
  <c r="F47" i="8"/>
  <c r="C48" i="8"/>
  <c r="F48" i="8"/>
  <c r="C49" i="8"/>
  <c r="F49" i="8"/>
  <c r="C50" i="8"/>
  <c r="F50" i="8"/>
  <c r="C51" i="8"/>
  <c r="F51" i="8"/>
  <c r="C52" i="8"/>
  <c r="F52" i="8"/>
  <c r="G52" i="8" s="1"/>
  <c r="H52" i="8" s="1"/>
  <c r="C53" i="8"/>
  <c r="F53" i="8"/>
  <c r="C54" i="8"/>
  <c r="F54" i="8"/>
  <c r="C55" i="8"/>
  <c r="F55" i="8"/>
  <c r="G55" i="8" s="1"/>
  <c r="H55" i="8" s="1"/>
  <c r="C56" i="8"/>
  <c r="F56" i="8"/>
  <c r="G56" i="8" s="1"/>
  <c r="H56" i="8" s="1"/>
  <c r="C57" i="8"/>
  <c r="F57" i="8"/>
  <c r="C58" i="8"/>
  <c r="F58" i="8"/>
  <c r="C59" i="8"/>
  <c r="G59" i="8" s="1"/>
  <c r="H59" i="8" s="1"/>
  <c r="F59" i="8"/>
  <c r="C60" i="8"/>
  <c r="F60" i="8"/>
  <c r="C61" i="8"/>
  <c r="F61" i="8"/>
  <c r="C62" i="8"/>
  <c r="F62" i="8"/>
  <c r="C63" i="8"/>
  <c r="F63" i="8"/>
  <c r="C64" i="8"/>
  <c r="F64" i="8"/>
  <c r="C65" i="8"/>
  <c r="F65" i="8"/>
  <c r="C68" i="8"/>
  <c r="F68" i="8"/>
  <c r="C69" i="8"/>
  <c r="F69" i="8"/>
  <c r="C70" i="8"/>
  <c r="F70" i="8"/>
  <c r="C71" i="8"/>
  <c r="F71" i="8"/>
  <c r="C72" i="8"/>
  <c r="F72" i="8"/>
  <c r="C73" i="8"/>
  <c r="F73" i="8"/>
  <c r="C74" i="8"/>
  <c r="F74" i="8"/>
  <c r="C75" i="8"/>
  <c r="F75" i="8"/>
  <c r="G75" i="8" s="1"/>
  <c r="H75" i="8" s="1"/>
  <c r="C76" i="8"/>
  <c r="F76" i="8"/>
  <c r="C77" i="8"/>
  <c r="F77" i="8"/>
  <c r="C78" i="8"/>
  <c r="F78" i="8"/>
  <c r="C79" i="8"/>
  <c r="F79" i="8"/>
  <c r="C80" i="8"/>
  <c r="F80" i="8"/>
  <c r="C81" i="8"/>
  <c r="F81" i="8"/>
  <c r="C82" i="8"/>
  <c r="F82" i="8"/>
  <c r="C83" i="8"/>
  <c r="F83" i="8"/>
  <c r="C84" i="8"/>
  <c r="F84" i="8"/>
  <c r="C85" i="8"/>
  <c r="F85" i="8"/>
  <c r="C86" i="8"/>
  <c r="F86" i="8"/>
  <c r="C87" i="8"/>
  <c r="F87" i="8"/>
  <c r="C88" i="8"/>
  <c r="F88" i="8"/>
  <c r="C89" i="8"/>
  <c r="F89" i="8"/>
  <c r="C90" i="8"/>
  <c r="F90" i="8"/>
  <c r="C91" i="8"/>
  <c r="F91" i="8"/>
  <c r="C92" i="8"/>
  <c r="F92" i="8"/>
  <c r="C93" i="8"/>
  <c r="F93" i="8"/>
  <c r="C94" i="8"/>
  <c r="F94" i="8"/>
  <c r="C95" i="8"/>
  <c r="F95" i="8"/>
  <c r="C96" i="8"/>
  <c r="F96" i="8"/>
  <c r="C97" i="8"/>
  <c r="F97" i="8"/>
  <c r="C98" i="8"/>
  <c r="F98" i="8"/>
  <c r="C99" i="8"/>
  <c r="F99" i="8"/>
  <c r="G2" i="7"/>
  <c r="H2" i="7" s="1"/>
  <c r="I2" i="7" s="1"/>
  <c r="G3" i="7"/>
  <c r="H3" i="7" s="1"/>
  <c r="I3" i="7" s="1"/>
  <c r="G4" i="7"/>
  <c r="H4" i="7" s="1"/>
  <c r="I4" i="7" s="1"/>
  <c r="G5" i="7"/>
  <c r="H5" i="7" s="1"/>
  <c r="I5" i="7" s="1"/>
  <c r="G6" i="7"/>
  <c r="H6" i="7" s="1"/>
  <c r="I6" i="7" s="1"/>
  <c r="G7" i="7"/>
  <c r="H7" i="7" s="1"/>
  <c r="I7" i="7" s="1"/>
  <c r="G8" i="7"/>
  <c r="H8" i="7" s="1"/>
  <c r="I8" i="7" s="1"/>
  <c r="G9" i="7"/>
  <c r="H9" i="7" s="1"/>
  <c r="I9" i="7" s="1"/>
  <c r="G10" i="7"/>
  <c r="H10" i="7"/>
  <c r="I10" i="7" s="1"/>
  <c r="G11" i="7"/>
  <c r="H11" i="7" s="1"/>
  <c r="I11" i="7" s="1"/>
  <c r="G12" i="7"/>
  <c r="H12" i="7" s="1"/>
  <c r="I12" i="7" s="1"/>
  <c r="G13" i="7"/>
  <c r="H13" i="7" s="1"/>
  <c r="I13" i="7" s="1"/>
  <c r="G14" i="7"/>
  <c r="H14" i="7" s="1"/>
  <c r="I14" i="7" s="1"/>
  <c r="G15" i="7"/>
  <c r="H15" i="7" s="1"/>
  <c r="I15" i="7" s="1"/>
  <c r="G16" i="7"/>
  <c r="H16" i="7" s="1"/>
  <c r="I16" i="7" s="1"/>
  <c r="G17" i="7"/>
  <c r="H17" i="7" s="1"/>
  <c r="I17" i="7" s="1"/>
  <c r="G18" i="7"/>
  <c r="H18" i="7" s="1"/>
  <c r="I18" i="7" s="1"/>
  <c r="G19" i="7"/>
  <c r="H19" i="7"/>
  <c r="I19" i="7" s="1"/>
  <c r="G20" i="7"/>
  <c r="H20" i="7" s="1"/>
  <c r="I20" i="7" s="1"/>
  <c r="G21" i="7"/>
  <c r="H21" i="7" s="1"/>
  <c r="I21" i="7" s="1"/>
  <c r="G22" i="7"/>
  <c r="H22" i="7"/>
  <c r="I22" i="7" s="1"/>
  <c r="G23" i="7"/>
  <c r="H23" i="7" s="1"/>
  <c r="I23" i="7" s="1"/>
  <c r="G24" i="7"/>
  <c r="H24" i="7" s="1"/>
  <c r="I24" i="7" s="1"/>
  <c r="G25" i="7"/>
  <c r="H25" i="7" s="1"/>
  <c r="I25" i="7" s="1"/>
  <c r="G28" i="7"/>
  <c r="H28" i="7" s="1"/>
  <c r="I28" i="7" s="1"/>
  <c r="G29" i="7"/>
  <c r="H29" i="7" s="1"/>
  <c r="I29" i="7" s="1"/>
  <c r="G30" i="7"/>
  <c r="H30" i="7"/>
  <c r="I30" i="7" s="1"/>
  <c r="G31" i="7"/>
  <c r="H31" i="7" s="1"/>
  <c r="I31" i="7" s="1"/>
  <c r="G32" i="7"/>
  <c r="H32" i="7"/>
  <c r="I32" i="7" s="1"/>
  <c r="G33" i="7"/>
  <c r="H33" i="7" s="1"/>
  <c r="I33" i="7" s="1"/>
  <c r="G34" i="7"/>
  <c r="H34" i="7" s="1"/>
  <c r="I34" i="7" s="1"/>
  <c r="G35" i="7"/>
  <c r="H35" i="7"/>
  <c r="I35" i="7" s="1"/>
  <c r="G36" i="7"/>
  <c r="H36" i="7"/>
  <c r="I36" i="7" s="1"/>
  <c r="G37" i="7"/>
  <c r="H37" i="7" s="1"/>
  <c r="I37" i="7" s="1"/>
  <c r="G38" i="7"/>
  <c r="H38" i="7" s="1"/>
  <c r="I38" i="7" s="1"/>
  <c r="G39" i="7"/>
  <c r="H39" i="7" s="1"/>
  <c r="I39" i="7" s="1"/>
  <c r="G40" i="7"/>
  <c r="H40" i="7" s="1"/>
  <c r="I40" i="7" s="1"/>
  <c r="G41" i="7"/>
  <c r="H41" i="7" s="1"/>
  <c r="I41" i="7" s="1"/>
  <c r="G42" i="7"/>
  <c r="H42" i="7" s="1"/>
  <c r="I42" i="7" s="1"/>
  <c r="G43" i="7"/>
  <c r="H43" i="7" s="1"/>
  <c r="I43" i="7" s="1"/>
  <c r="G44" i="7"/>
  <c r="H44" i="7" s="1"/>
  <c r="I44" i="7" s="1"/>
  <c r="G45" i="7"/>
  <c r="H45" i="7" s="1"/>
  <c r="I45" i="7" s="1"/>
  <c r="G46" i="7"/>
  <c r="H46" i="7"/>
  <c r="I46" i="7" s="1"/>
  <c r="G47" i="7"/>
  <c r="H47" i="7" s="1"/>
  <c r="I47" i="7" s="1"/>
  <c r="G48" i="7"/>
  <c r="H48" i="7" s="1"/>
  <c r="I48" i="7" s="1"/>
  <c r="G49" i="7"/>
  <c r="H49" i="7"/>
  <c r="I49" i="7" s="1"/>
  <c r="G76" i="8" l="1"/>
  <c r="H76" i="8" s="1"/>
  <c r="G70" i="8"/>
  <c r="H70" i="8" s="1"/>
  <c r="G74" i="8"/>
  <c r="H74" i="8" s="1"/>
  <c r="G34" i="8"/>
  <c r="H34" i="8" s="1"/>
  <c r="G28" i="8"/>
  <c r="H28" i="8" s="1"/>
  <c r="G18" i="8"/>
  <c r="H18" i="8" s="1"/>
  <c r="G12" i="8"/>
  <c r="H12" i="8" s="1"/>
  <c r="G73" i="8"/>
  <c r="H73" i="8" s="1"/>
  <c r="G27" i="8"/>
  <c r="H27" i="8" s="1"/>
  <c r="G5" i="8"/>
  <c r="H5" i="8" s="1"/>
  <c r="G57" i="8"/>
  <c r="H57" i="8" s="1"/>
  <c r="G31" i="8"/>
  <c r="H31" i="8" s="1"/>
  <c r="G79" i="8"/>
  <c r="H79" i="8" s="1"/>
  <c r="G72" i="8"/>
  <c r="H72" i="8" s="1"/>
  <c r="G68" i="8"/>
  <c r="H68" i="8" s="1"/>
  <c r="G62" i="8"/>
  <c r="H62" i="8" s="1"/>
  <c r="G98" i="8"/>
  <c r="H98" i="8" s="1"/>
  <c r="G40" i="8"/>
  <c r="H40" i="8" s="1"/>
  <c r="G77" i="8"/>
  <c r="H77" i="8" s="1"/>
  <c r="G60" i="8"/>
  <c r="H60" i="8" s="1"/>
  <c r="G53" i="8"/>
  <c r="H53" i="8" s="1"/>
  <c r="G92" i="8"/>
  <c r="H92" i="8" s="1"/>
  <c r="G26" i="8"/>
  <c r="H26" i="8" s="1"/>
  <c r="G86" i="8"/>
  <c r="H86" i="8" s="1"/>
  <c r="G85" i="8"/>
  <c r="H85" i="8" s="1"/>
  <c r="G45" i="8"/>
  <c r="H45" i="8" s="1"/>
  <c r="G96" i="8"/>
  <c r="H96" i="8" s="1"/>
  <c r="G90" i="8"/>
  <c r="H90" i="8" s="1"/>
  <c r="G69" i="8"/>
  <c r="H69" i="8" s="1"/>
  <c r="G61" i="8"/>
  <c r="H61" i="8" s="1"/>
  <c r="G50" i="8"/>
  <c r="H50" i="8" s="1"/>
  <c r="G95" i="8"/>
  <c r="H95" i="8" s="1"/>
  <c r="G78" i="8"/>
  <c r="H78" i="8" s="1"/>
  <c r="G36" i="8"/>
  <c r="H36" i="8" s="1"/>
  <c r="G88" i="8"/>
  <c r="H88" i="8" s="1"/>
  <c r="G54" i="8"/>
  <c r="H54" i="8" s="1"/>
  <c r="G48" i="8"/>
  <c r="H48" i="8" s="1"/>
  <c r="G43" i="8"/>
  <c r="H43" i="8" s="1"/>
  <c r="G35" i="8"/>
  <c r="H35" i="8" s="1"/>
  <c r="G24" i="8"/>
  <c r="H24" i="8" s="1"/>
  <c r="G99" i="8"/>
  <c r="H99" i="8" s="1"/>
  <c r="G93" i="8"/>
  <c r="H93" i="8" s="1"/>
  <c r="G87" i="8"/>
  <c r="H87" i="8" s="1"/>
  <c r="G81" i="8"/>
  <c r="H81" i="8" s="1"/>
  <c r="G58" i="8"/>
  <c r="H58" i="8" s="1"/>
  <c r="G29" i="8"/>
  <c r="H29" i="8" s="1"/>
  <c r="G47" i="8"/>
  <c r="H47" i="8" s="1"/>
  <c r="G89" i="8"/>
  <c r="H89" i="8" s="1"/>
  <c r="G83" i="8"/>
  <c r="H83" i="8" s="1"/>
  <c r="G33" i="8"/>
  <c r="H33" i="8" s="1"/>
  <c r="G38" i="8"/>
  <c r="H38" i="8" s="1"/>
  <c r="G37" i="8"/>
  <c r="H37" i="8" s="1"/>
  <c r="G80" i="8"/>
  <c r="H80" i="8" s="1"/>
  <c r="G71" i="8"/>
  <c r="H71" i="8" s="1"/>
  <c r="G64" i="8"/>
  <c r="H64" i="8" s="1"/>
  <c r="G25" i="8"/>
  <c r="H25" i="8" s="1"/>
  <c r="I23" i="8" s="1"/>
  <c r="O5" i="8" s="1"/>
  <c r="G51" i="8"/>
  <c r="H51" i="8" s="1"/>
  <c r="G32" i="8"/>
  <c r="H32" i="8" s="1"/>
  <c r="G15" i="8"/>
  <c r="H15" i="8" s="1"/>
  <c r="G11" i="8"/>
  <c r="H11" i="8" s="1"/>
  <c r="G6" i="8"/>
  <c r="H6" i="8" s="1"/>
  <c r="G91" i="8"/>
  <c r="H91" i="8" s="1"/>
  <c r="G82" i="8"/>
  <c r="H82" i="8" s="1"/>
  <c r="G63" i="8"/>
  <c r="H63" i="8" s="1"/>
  <c r="G39" i="8"/>
  <c r="H39" i="8" s="1"/>
  <c r="G94" i="8"/>
  <c r="H94" i="8" s="1"/>
  <c r="G49" i="8"/>
  <c r="H49" i="8" s="1"/>
  <c r="G30" i="8"/>
  <c r="H30" i="8" s="1"/>
  <c r="G17" i="8"/>
  <c r="H17" i="8" s="1"/>
  <c r="G13" i="8"/>
  <c r="H13" i="8" s="1"/>
  <c r="G9" i="8"/>
  <c r="H9" i="8" s="1"/>
  <c r="G3" i="8"/>
  <c r="H3" i="8" s="1"/>
  <c r="G97" i="8"/>
  <c r="H97" i="8" s="1"/>
  <c r="G84" i="8"/>
  <c r="H84" i="8" s="1"/>
  <c r="G65" i="8"/>
  <c r="H65" i="8" s="1"/>
  <c r="K18" i="7"/>
  <c r="P6" i="7" s="1"/>
  <c r="J18" i="7"/>
  <c r="P5" i="7" s="1"/>
  <c r="J10" i="7"/>
  <c r="O5" i="7" s="1"/>
  <c r="K10" i="7"/>
  <c r="O6" i="7" s="1"/>
  <c r="K28" i="7"/>
  <c r="Q6" i="7" s="1"/>
  <c r="J28" i="7"/>
  <c r="Q5" i="7" s="1"/>
  <c r="K42" i="7"/>
  <c r="S6" i="7" s="1"/>
  <c r="J42" i="7"/>
  <c r="S5" i="7" s="1"/>
  <c r="J37" i="7"/>
  <c r="R5" i="7" s="1"/>
  <c r="K37" i="7"/>
  <c r="R6" i="7" s="1"/>
  <c r="J2" i="7"/>
  <c r="N5" i="7" s="1"/>
  <c r="K2" i="7"/>
  <c r="N6" i="7" s="1"/>
  <c r="K8" i="8" l="1"/>
  <c r="I52" i="8"/>
  <c r="O9" i="8" s="1"/>
  <c r="J23" i="8"/>
  <c r="P5" i="8" s="1"/>
  <c r="I8" i="8"/>
  <c r="O3" i="8" s="1"/>
  <c r="I80" i="8"/>
  <c r="O12" i="8" s="1"/>
  <c r="J68" i="8"/>
  <c r="P11" i="8" s="1"/>
  <c r="J8" i="8"/>
  <c r="P3" i="8" s="1"/>
  <c r="J80" i="8"/>
  <c r="P12" i="8" s="1"/>
  <c r="J52" i="8"/>
  <c r="P9" i="8" s="1"/>
  <c r="J29" i="8"/>
  <c r="P6" i="8" s="1"/>
  <c r="J43" i="8"/>
  <c r="P8" i="8" s="1"/>
  <c r="I2" i="8"/>
  <c r="O2" i="8" s="1"/>
  <c r="J35" i="8"/>
  <c r="P7" i="8" s="1"/>
  <c r="K14" i="8"/>
  <c r="J2" i="8"/>
  <c r="P2" i="8" s="1"/>
  <c r="I35" i="8"/>
  <c r="O7" i="8" s="1"/>
  <c r="J91" i="8"/>
  <c r="P13" i="8" s="1"/>
  <c r="I68" i="8"/>
  <c r="O11" i="8" s="1"/>
  <c r="I59" i="8"/>
  <c r="O10" i="8" s="1"/>
  <c r="I14" i="8"/>
  <c r="O4" i="8" s="1"/>
  <c r="I43" i="8"/>
  <c r="O8" i="8" s="1"/>
  <c r="I29" i="8"/>
  <c r="O6" i="8" s="1"/>
  <c r="J14" i="8"/>
  <c r="P4" i="8" s="1"/>
  <c r="I91" i="8"/>
  <c r="O13" i="8" s="1"/>
  <c r="J59" i="8"/>
  <c r="P10" i="8" s="1"/>
  <c r="F2" i="6"/>
  <c r="G2" i="6" s="1"/>
  <c r="H2" i="6" s="1"/>
  <c r="F3" i="6"/>
  <c r="G3" i="6" s="1"/>
  <c r="H3" i="6" s="1"/>
  <c r="F4" i="6"/>
  <c r="G4" i="6" s="1"/>
  <c r="H4" i="6" s="1"/>
  <c r="F5" i="6"/>
  <c r="G5" i="6" s="1"/>
  <c r="H5" i="6" s="1"/>
  <c r="F6" i="6"/>
  <c r="G6" i="6" s="1"/>
  <c r="H6" i="6" s="1"/>
  <c r="F7" i="6"/>
  <c r="G7" i="6" s="1"/>
  <c r="H7" i="6" s="1"/>
  <c r="F8" i="6"/>
  <c r="G8" i="6" s="1"/>
  <c r="H8" i="6" s="1"/>
  <c r="F9" i="6"/>
  <c r="G9" i="6" s="1"/>
  <c r="H9" i="6" s="1"/>
  <c r="F10" i="6"/>
  <c r="G10" i="6" s="1"/>
  <c r="H10" i="6" s="1"/>
  <c r="F12" i="6"/>
  <c r="G12" i="6" s="1"/>
  <c r="H12" i="6" s="1"/>
  <c r="F13" i="6"/>
  <c r="G13" i="6" s="1"/>
  <c r="H13" i="6" s="1"/>
  <c r="F14" i="6"/>
  <c r="G14" i="6" s="1"/>
  <c r="H14" i="6" s="1"/>
  <c r="F15" i="6"/>
  <c r="G15" i="6" s="1"/>
  <c r="H15" i="6" s="1"/>
  <c r="F16" i="6"/>
  <c r="G16" i="6" s="1"/>
  <c r="H16" i="6" s="1"/>
  <c r="F17" i="6"/>
  <c r="G17" i="6" s="1"/>
  <c r="H17" i="6" s="1"/>
  <c r="F18" i="6"/>
  <c r="G18" i="6" s="1"/>
  <c r="H18" i="6" s="1"/>
  <c r="F19" i="6"/>
  <c r="G19" i="6" s="1"/>
  <c r="H19" i="6" s="1"/>
  <c r="F20" i="6"/>
  <c r="G20" i="6" s="1"/>
  <c r="H20" i="6" s="1"/>
  <c r="F22" i="6"/>
  <c r="G22" i="6"/>
  <c r="H22" i="6" s="1"/>
  <c r="F23" i="6"/>
  <c r="G23" i="6" s="1"/>
  <c r="H23" i="6" s="1"/>
  <c r="F24" i="6"/>
  <c r="G24" i="6" s="1"/>
  <c r="H24" i="6" s="1"/>
  <c r="F25" i="6"/>
  <c r="G25" i="6" s="1"/>
  <c r="H25" i="6" s="1"/>
  <c r="F26" i="6"/>
  <c r="G26" i="6" s="1"/>
  <c r="H26" i="6" s="1"/>
  <c r="F27" i="6"/>
  <c r="G27" i="6" s="1"/>
  <c r="H27" i="6" s="1"/>
  <c r="F28" i="6"/>
  <c r="G28" i="6" s="1"/>
  <c r="H28" i="6" s="1"/>
  <c r="F29" i="6"/>
  <c r="G29" i="6" s="1"/>
  <c r="H29" i="6" s="1"/>
  <c r="F30" i="6"/>
  <c r="G30" i="6" s="1"/>
  <c r="H30" i="6" s="1"/>
  <c r="F32" i="6"/>
  <c r="G32" i="6" s="1"/>
  <c r="H32" i="6" s="1"/>
  <c r="F33" i="6"/>
  <c r="G33" i="6" s="1"/>
  <c r="H33" i="6" s="1"/>
  <c r="F34" i="6"/>
  <c r="G34" i="6" s="1"/>
  <c r="H34" i="6" s="1"/>
  <c r="F35" i="6"/>
  <c r="G35" i="6" s="1"/>
  <c r="H35" i="6" s="1"/>
  <c r="F36" i="6"/>
  <c r="G36" i="6" s="1"/>
  <c r="H36" i="6" s="1"/>
  <c r="F37" i="6"/>
  <c r="G37" i="6" s="1"/>
  <c r="H37" i="6" s="1"/>
  <c r="F38" i="6"/>
  <c r="G38" i="6" s="1"/>
  <c r="H38" i="6" s="1"/>
  <c r="F39" i="6"/>
  <c r="G39" i="6" s="1"/>
  <c r="H39" i="6" s="1"/>
  <c r="F40" i="6"/>
  <c r="G40" i="6" s="1"/>
  <c r="H40" i="6" s="1"/>
  <c r="F2" i="5"/>
  <c r="G2" i="5" s="1"/>
  <c r="H2" i="5" s="1"/>
  <c r="F3" i="5"/>
  <c r="G3" i="5" s="1"/>
  <c r="H3" i="5" s="1"/>
  <c r="F4" i="5"/>
  <c r="G4" i="5" s="1"/>
  <c r="H4" i="5" s="1"/>
  <c r="F5" i="5"/>
  <c r="G5" i="5" s="1"/>
  <c r="H5" i="5" s="1"/>
  <c r="F6" i="5"/>
  <c r="G6" i="5" s="1"/>
  <c r="H6" i="5" s="1"/>
  <c r="F7" i="5"/>
  <c r="G7" i="5" s="1"/>
  <c r="H7" i="5" s="1"/>
  <c r="F8" i="5"/>
  <c r="G8" i="5" s="1"/>
  <c r="H8" i="5" s="1"/>
  <c r="F9" i="5"/>
  <c r="G9" i="5" s="1"/>
  <c r="H9" i="5" s="1"/>
  <c r="F10" i="5"/>
  <c r="G10" i="5" s="1"/>
  <c r="H10" i="5" s="1"/>
  <c r="F22" i="5"/>
  <c r="G22" i="5" s="1"/>
  <c r="H22" i="5" s="1"/>
  <c r="F23" i="5"/>
  <c r="G23" i="5" s="1"/>
  <c r="H23" i="5" s="1"/>
  <c r="F24" i="5"/>
  <c r="G24" i="5" s="1"/>
  <c r="H24" i="5" s="1"/>
  <c r="F25" i="5"/>
  <c r="G25" i="5" s="1"/>
  <c r="H25" i="5" s="1"/>
  <c r="F26" i="5"/>
  <c r="G26" i="5" s="1"/>
  <c r="H26" i="5" s="1"/>
  <c r="F27" i="5"/>
  <c r="G27" i="5" s="1"/>
  <c r="H27" i="5" s="1"/>
  <c r="F28" i="5"/>
  <c r="G28" i="5" s="1"/>
  <c r="H28" i="5" s="1"/>
  <c r="F29" i="5"/>
  <c r="G29" i="5" s="1"/>
  <c r="H29" i="5" s="1"/>
  <c r="F30" i="5"/>
  <c r="G30" i="5" s="1"/>
  <c r="H30" i="5" s="1"/>
  <c r="F31" i="5"/>
  <c r="G31" i="5" s="1"/>
  <c r="H31" i="5" s="1"/>
  <c r="F32" i="5"/>
  <c r="G32" i="5" s="1"/>
  <c r="H32" i="5" s="1"/>
  <c r="F33" i="5"/>
  <c r="G33" i="5" s="1"/>
  <c r="H33" i="5" s="1"/>
  <c r="F34" i="5"/>
  <c r="G34" i="5" s="1"/>
  <c r="H34" i="5" s="1"/>
  <c r="F35" i="5"/>
  <c r="G35" i="5" s="1"/>
  <c r="H35" i="5" s="1"/>
  <c r="F36" i="5"/>
  <c r="G36" i="5" s="1"/>
  <c r="H36" i="5" s="1"/>
  <c r="F37" i="5"/>
  <c r="G37" i="5" s="1"/>
  <c r="H37" i="5" s="1"/>
  <c r="F38" i="5"/>
  <c r="G38" i="5" s="1"/>
  <c r="H38" i="5" s="1"/>
  <c r="F39" i="5"/>
  <c r="G39" i="5" s="1"/>
  <c r="H39" i="5" s="1"/>
  <c r="F41" i="5"/>
  <c r="G41" i="5" s="1"/>
  <c r="H41" i="5" s="1"/>
  <c r="F42" i="5"/>
  <c r="G42" i="5" s="1"/>
  <c r="H42" i="5" s="1"/>
  <c r="F43" i="5"/>
  <c r="G43" i="5" s="1"/>
  <c r="H43" i="5" s="1"/>
  <c r="F44" i="5"/>
  <c r="G44" i="5" s="1"/>
  <c r="H44" i="5" s="1"/>
  <c r="F45" i="5"/>
  <c r="G45" i="5" s="1"/>
  <c r="H45" i="5" s="1"/>
  <c r="F46" i="5"/>
  <c r="G46" i="5" s="1"/>
  <c r="H46" i="5" s="1"/>
  <c r="F47" i="5"/>
  <c r="G47" i="5" s="1"/>
  <c r="H47" i="5" s="1"/>
  <c r="F48" i="5"/>
  <c r="G48" i="5" s="1"/>
  <c r="H48" i="5" s="1"/>
  <c r="F49" i="5"/>
  <c r="G49" i="5" s="1"/>
  <c r="H49" i="5" s="1"/>
  <c r="F50" i="5"/>
  <c r="G50" i="5" s="1"/>
  <c r="H50" i="5" s="1"/>
  <c r="F51" i="5"/>
  <c r="G51" i="5" s="1"/>
  <c r="H51" i="5" s="1"/>
  <c r="F52" i="5"/>
  <c r="G52" i="5" s="1"/>
  <c r="H52" i="5" s="1"/>
  <c r="F53" i="5"/>
  <c r="G53" i="5" s="1"/>
  <c r="H53" i="5" s="1"/>
  <c r="F54" i="5"/>
  <c r="G54" i="5" s="1"/>
  <c r="H54" i="5" s="1"/>
  <c r="F55" i="5"/>
  <c r="G55" i="5" s="1"/>
  <c r="H55" i="5" s="1"/>
  <c r="F56" i="5"/>
  <c r="G56" i="5" s="1"/>
  <c r="H56" i="5" s="1"/>
  <c r="F57" i="5"/>
  <c r="G57" i="5" s="1"/>
  <c r="H57" i="5" s="1"/>
  <c r="F58" i="5"/>
  <c r="G58" i="5" s="1"/>
  <c r="H58" i="5" s="1"/>
  <c r="C2" i="4"/>
  <c r="F2" i="4"/>
  <c r="C3" i="4"/>
  <c r="F3" i="4"/>
  <c r="C4" i="4"/>
  <c r="F4" i="4"/>
  <c r="C5" i="4"/>
  <c r="F5" i="4"/>
  <c r="C6" i="4"/>
  <c r="F6" i="4"/>
  <c r="C7" i="4"/>
  <c r="F7" i="4"/>
  <c r="C8" i="4"/>
  <c r="F8" i="4"/>
  <c r="C9" i="4"/>
  <c r="F9" i="4"/>
  <c r="C10" i="4"/>
  <c r="F10" i="4"/>
  <c r="C12" i="4"/>
  <c r="F12" i="4"/>
  <c r="C13" i="4"/>
  <c r="F13" i="4"/>
  <c r="G13" i="4" s="1"/>
  <c r="H13" i="4" s="1"/>
  <c r="C14" i="4"/>
  <c r="F14" i="4"/>
  <c r="C15" i="4"/>
  <c r="F15" i="4"/>
  <c r="C16" i="4"/>
  <c r="F16" i="4"/>
  <c r="C17" i="4"/>
  <c r="F17" i="4"/>
  <c r="C18" i="4"/>
  <c r="F18" i="4"/>
  <c r="C19" i="4"/>
  <c r="F19" i="4"/>
  <c r="C20" i="4"/>
  <c r="F20" i="4"/>
  <c r="C22" i="4"/>
  <c r="F22" i="4"/>
  <c r="C23" i="4"/>
  <c r="F23" i="4"/>
  <c r="C24" i="4"/>
  <c r="F24" i="4"/>
  <c r="C25" i="4"/>
  <c r="F25" i="4"/>
  <c r="C26" i="4"/>
  <c r="F26" i="4"/>
  <c r="C27" i="4"/>
  <c r="F27" i="4"/>
  <c r="C28" i="4"/>
  <c r="F28" i="4"/>
  <c r="C29" i="4"/>
  <c r="F29" i="4"/>
  <c r="C30" i="4"/>
  <c r="F30" i="4"/>
  <c r="C32" i="4"/>
  <c r="F32" i="4"/>
  <c r="C33" i="4"/>
  <c r="F33" i="4"/>
  <c r="C34" i="4"/>
  <c r="F34" i="4"/>
  <c r="C35" i="4"/>
  <c r="F35" i="4"/>
  <c r="C36" i="4"/>
  <c r="F36" i="4"/>
  <c r="C37" i="4"/>
  <c r="F37" i="4"/>
  <c r="C38" i="4"/>
  <c r="F38" i="4"/>
  <c r="C39" i="4"/>
  <c r="F39" i="4"/>
  <c r="G39" i="4" s="1"/>
  <c r="H39" i="4" s="1"/>
  <c r="C40" i="4"/>
  <c r="F40" i="4"/>
  <c r="G32" i="4" l="1"/>
  <c r="H32" i="4" s="1"/>
  <c r="G34" i="4"/>
  <c r="H34" i="4" s="1"/>
  <c r="G20" i="4"/>
  <c r="H20" i="4" s="1"/>
  <c r="G17" i="4"/>
  <c r="H17" i="4" s="1"/>
  <c r="G4" i="4"/>
  <c r="H4" i="4" s="1"/>
  <c r="G36" i="4"/>
  <c r="H36" i="4" s="1"/>
  <c r="G25" i="4"/>
  <c r="H25" i="4" s="1"/>
  <c r="G2" i="4"/>
  <c r="H2" i="4" s="1"/>
  <c r="G7" i="4"/>
  <c r="H7" i="4" s="1"/>
  <c r="J53" i="5"/>
  <c r="O13" i="5" s="1"/>
  <c r="I28" i="5"/>
  <c r="N9" i="5" s="1"/>
  <c r="G24" i="4"/>
  <c r="H24" i="4" s="1"/>
  <c r="G23" i="4"/>
  <c r="H23" i="4" s="1"/>
  <c r="G18" i="4"/>
  <c r="H18" i="4" s="1"/>
  <c r="G29" i="4"/>
  <c r="H29" i="4" s="1"/>
  <c r="I28" i="4" s="1"/>
  <c r="N10" i="4" s="1"/>
  <c r="G6" i="4"/>
  <c r="H6" i="4" s="1"/>
  <c r="G40" i="4"/>
  <c r="H40" i="4" s="1"/>
  <c r="G9" i="4"/>
  <c r="H9" i="4" s="1"/>
  <c r="G8" i="4"/>
  <c r="H8" i="4" s="1"/>
  <c r="G38" i="4"/>
  <c r="H38" i="4" s="1"/>
  <c r="G19" i="4"/>
  <c r="H19" i="4" s="1"/>
  <c r="G16" i="4"/>
  <c r="H16" i="4" s="1"/>
  <c r="G33" i="4"/>
  <c r="H33" i="4" s="1"/>
  <c r="G22" i="4"/>
  <c r="H22" i="4" s="1"/>
  <c r="G15" i="4"/>
  <c r="H15" i="4" s="1"/>
  <c r="G12" i="4"/>
  <c r="H12" i="4" s="1"/>
  <c r="G5" i="4"/>
  <c r="H5" i="4" s="1"/>
  <c r="G35" i="4"/>
  <c r="H35" i="4" s="1"/>
  <c r="G28" i="4"/>
  <c r="H28" i="4" s="1"/>
  <c r="G14" i="4"/>
  <c r="H14" i="4" s="1"/>
  <c r="G10" i="4"/>
  <c r="H10" i="4" s="1"/>
  <c r="G27" i="4"/>
  <c r="H27" i="4" s="1"/>
  <c r="G37" i="4"/>
  <c r="H37" i="4" s="1"/>
  <c r="G30" i="4"/>
  <c r="H30" i="4" s="1"/>
  <c r="G26" i="4"/>
  <c r="H26" i="4" s="1"/>
  <c r="G3" i="4"/>
  <c r="H3" i="4" s="1"/>
  <c r="I8" i="5"/>
  <c r="N4" i="5" s="1"/>
  <c r="I5" i="5"/>
  <c r="N3" i="5" s="1"/>
  <c r="J5" i="5"/>
  <c r="O3" i="5" s="1"/>
  <c r="I2" i="5"/>
  <c r="N2" i="5" s="1"/>
  <c r="I12" i="6"/>
  <c r="N5" i="6" s="1"/>
  <c r="J12" i="6"/>
  <c r="O5" i="6" s="1"/>
  <c r="I18" i="6"/>
  <c r="N7" i="6" s="1"/>
  <c r="J18" i="6"/>
  <c r="O7" i="6" s="1"/>
  <c r="I25" i="6"/>
  <c r="N9" i="6" s="1"/>
  <c r="J25" i="6"/>
  <c r="O9" i="6" s="1"/>
  <c r="I32" i="6"/>
  <c r="N11" i="6" s="1"/>
  <c r="J32" i="6"/>
  <c r="O11" i="6" s="1"/>
  <c r="I15" i="6"/>
  <c r="N6" i="6" s="1"/>
  <c r="J15" i="6"/>
  <c r="O6" i="6" s="1"/>
  <c r="I35" i="6"/>
  <c r="N12" i="6" s="1"/>
  <c r="J35" i="6"/>
  <c r="O12" i="6" s="1"/>
  <c r="I22" i="6"/>
  <c r="N8" i="6" s="1"/>
  <c r="J22" i="6"/>
  <c r="O8" i="6" s="1"/>
  <c r="I28" i="6"/>
  <c r="N10" i="6" s="1"/>
  <c r="J28" i="6"/>
  <c r="O10" i="6" s="1"/>
  <c r="I2" i="6"/>
  <c r="N2" i="6" s="1"/>
  <c r="J2" i="6"/>
  <c r="O2" i="6" s="1"/>
  <c r="I8" i="6"/>
  <c r="N4" i="6" s="1"/>
  <c r="I38" i="6"/>
  <c r="N13" i="6" s="1"/>
  <c r="J38" i="6"/>
  <c r="O13" i="6" s="1"/>
  <c r="I5" i="6"/>
  <c r="N3" i="6" s="1"/>
  <c r="J5" i="6"/>
  <c r="O3" i="6" s="1"/>
  <c r="J8" i="6"/>
  <c r="O4" i="6" s="1"/>
  <c r="I47" i="5"/>
  <c r="N12" i="5" s="1"/>
  <c r="J47" i="5"/>
  <c r="O12" i="5" s="1"/>
  <c r="J2" i="5"/>
  <c r="O2" i="5" s="1"/>
  <c r="I22" i="5"/>
  <c r="N8" i="5" s="1"/>
  <c r="J22" i="5"/>
  <c r="O8" i="5" s="1"/>
  <c r="I41" i="5"/>
  <c r="N11" i="5" s="1"/>
  <c r="J34" i="5"/>
  <c r="O10" i="5" s="1"/>
  <c r="I34" i="5"/>
  <c r="N10" i="5" s="1"/>
  <c r="I53" i="5"/>
  <c r="N13" i="5" s="1"/>
  <c r="J41" i="5"/>
  <c r="O11" i="5" s="1"/>
  <c r="J8" i="5"/>
  <c r="O4" i="5" s="1"/>
  <c r="J28" i="5"/>
  <c r="O9" i="5" s="1"/>
  <c r="I32" i="4" l="1"/>
  <c r="N11" i="4" s="1"/>
  <c r="I38" i="4"/>
  <c r="N13" i="4" s="1"/>
  <c r="I8" i="4"/>
  <c r="N4" i="4" s="1"/>
  <c r="J8" i="4"/>
  <c r="O4" i="4" s="1"/>
  <c r="I5" i="4"/>
  <c r="N3" i="4" s="1"/>
  <c r="I12" i="4"/>
  <c r="N5" i="4" s="1"/>
  <c r="J38" i="4"/>
  <c r="O13" i="4" s="1"/>
  <c r="J35" i="4"/>
  <c r="O12" i="4" s="1"/>
  <c r="J5" i="4"/>
  <c r="O3" i="4" s="1"/>
  <c r="J15" i="4"/>
  <c r="O6" i="4" s="1"/>
  <c r="I2" i="4"/>
  <c r="N2" i="4" s="1"/>
  <c r="I22" i="4"/>
  <c r="N8" i="4" s="1"/>
  <c r="J12" i="4"/>
  <c r="O5" i="4" s="1"/>
  <c r="I25" i="4"/>
  <c r="N9" i="4" s="1"/>
  <c r="I15" i="4"/>
  <c r="N6" i="4" s="1"/>
  <c r="J2" i="4"/>
  <c r="O2" i="4" s="1"/>
  <c r="I18" i="4"/>
  <c r="N7" i="4" s="1"/>
  <c r="J22" i="4"/>
  <c r="O8" i="4" s="1"/>
  <c r="J18" i="4"/>
  <c r="O7" i="4" s="1"/>
  <c r="J32" i="4"/>
  <c r="O11" i="4" s="1"/>
  <c r="I35" i="4"/>
  <c r="N12" i="4" s="1"/>
  <c r="J28" i="4"/>
  <c r="O10" i="4" s="1"/>
  <c r="J25" i="4"/>
  <c r="O9" i="4" s="1"/>
  <c r="F2" i="3"/>
  <c r="G2" i="3" s="1"/>
  <c r="H2" i="3" s="1"/>
  <c r="F3" i="3"/>
  <c r="G3" i="3" s="1"/>
  <c r="H3" i="3" s="1"/>
  <c r="F4" i="3"/>
  <c r="G4" i="3" s="1"/>
  <c r="H4" i="3" s="1"/>
  <c r="F5" i="3"/>
  <c r="G5" i="3" s="1"/>
  <c r="H5" i="3" s="1"/>
  <c r="F6" i="3"/>
  <c r="G6" i="3" s="1"/>
  <c r="H6" i="3" s="1"/>
  <c r="F7" i="3"/>
  <c r="G7" i="3" s="1"/>
  <c r="H7" i="3" s="1"/>
  <c r="F8" i="3"/>
  <c r="G8" i="3" s="1"/>
  <c r="H8" i="3" s="1"/>
  <c r="F9" i="3"/>
  <c r="G9" i="3" s="1"/>
  <c r="H9" i="3" s="1"/>
  <c r="F10" i="3"/>
  <c r="G10" i="3" s="1"/>
  <c r="H10" i="3" s="1"/>
  <c r="F12" i="3"/>
  <c r="G12" i="3" s="1"/>
  <c r="H12" i="3" s="1"/>
  <c r="F13" i="3"/>
  <c r="G13" i="3" s="1"/>
  <c r="H13" i="3" s="1"/>
  <c r="F14" i="3"/>
  <c r="G14" i="3" s="1"/>
  <c r="H14" i="3" s="1"/>
  <c r="F15" i="3"/>
  <c r="G15" i="3" s="1"/>
  <c r="H15" i="3" s="1"/>
  <c r="F16" i="3"/>
  <c r="G16" i="3" s="1"/>
  <c r="H16" i="3" s="1"/>
  <c r="F17" i="3"/>
  <c r="G17" i="3" s="1"/>
  <c r="H17" i="3" s="1"/>
  <c r="F18" i="3"/>
  <c r="G18" i="3" s="1"/>
  <c r="H18" i="3" s="1"/>
  <c r="F19" i="3"/>
  <c r="G19" i="3" s="1"/>
  <c r="H19" i="3" s="1"/>
  <c r="F20" i="3"/>
  <c r="G20" i="3" s="1"/>
  <c r="H20" i="3" s="1"/>
  <c r="F22" i="3"/>
  <c r="G22" i="3"/>
  <c r="H22" i="3" s="1"/>
  <c r="F23" i="3"/>
  <c r="G23" i="3" s="1"/>
  <c r="H23" i="3" s="1"/>
  <c r="F24" i="3"/>
  <c r="G24" i="3" s="1"/>
  <c r="H24" i="3" s="1"/>
  <c r="F25" i="3"/>
  <c r="G25" i="3" s="1"/>
  <c r="H25" i="3" s="1"/>
  <c r="F26" i="3"/>
  <c r="G26" i="3" s="1"/>
  <c r="H26" i="3" s="1"/>
  <c r="F27" i="3"/>
  <c r="G27" i="3" s="1"/>
  <c r="H27" i="3" s="1"/>
  <c r="F28" i="3"/>
  <c r="G28" i="3" s="1"/>
  <c r="H28" i="3" s="1"/>
  <c r="F29" i="3"/>
  <c r="G29" i="3" s="1"/>
  <c r="H29" i="3" s="1"/>
  <c r="F30" i="3"/>
  <c r="G30" i="3" s="1"/>
  <c r="H30" i="3" s="1"/>
  <c r="F32" i="3"/>
  <c r="G32" i="3" s="1"/>
  <c r="H32" i="3" s="1"/>
  <c r="F33" i="3"/>
  <c r="G33" i="3" s="1"/>
  <c r="H33" i="3" s="1"/>
  <c r="F34" i="3"/>
  <c r="G34" i="3" s="1"/>
  <c r="H34" i="3" s="1"/>
  <c r="F35" i="3"/>
  <c r="G35" i="3" s="1"/>
  <c r="H35" i="3" s="1"/>
  <c r="F36" i="3"/>
  <c r="G36" i="3" s="1"/>
  <c r="H36" i="3" s="1"/>
  <c r="F37" i="3"/>
  <c r="G37" i="3" s="1"/>
  <c r="H37" i="3" s="1"/>
  <c r="F38" i="3"/>
  <c r="G38" i="3" s="1"/>
  <c r="H38" i="3" s="1"/>
  <c r="F39" i="3"/>
  <c r="G39" i="3"/>
  <c r="H39" i="3" s="1"/>
  <c r="F40" i="3"/>
  <c r="G40" i="3" s="1"/>
  <c r="H40" i="3" s="1"/>
  <c r="J35" i="3" l="1"/>
  <c r="O12" i="3" s="1"/>
  <c r="I35" i="3"/>
  <c r="N12" i="3" s="1"/>
  <c r="I8" i="3"/>
  <c r="N4" i="3" s="1"/>
  <c r="J8" i="3"/>
  <c r="O4" i="3" s="1"/>
  <c r="I22" i="3"/>
  <c r="N8" i="3" s="1"/>
  <c r="J22" i="3"/>
  <c r="O8" i="3" s="1"/>
  <c r="I15" i="3"/>
  <c r="N6" i="3" s="1"/>
  <c r="J15" i="3"/>
  <c r="O6" i="3" s="1"/>
  <c r="I5" i="3"/>
  <c r="N3" i="3" s="1"/>
  <c r="J5" i="3"/>
  <c r="O3" i="3" s="1"/>
  <c r="I2" i="3"/>
  <c r="N2" i="3" s="1"/>
  <c r="J2" i="3"/>
  <c r="O2" i="3" s="1"/>
  <c r="I12" i="3"/>
  <c r="N5" i="3" s="1"/>
  <c r="J12" i="3"/>
  <c r="O5" i="3" s="1"/>
  <c r="I28" i="3"/>
  <c r="N10" i="3" s="1"/>
  <c r="J38" i="3"/>
  <c r="O13" i="3" s="1"/>
  <c r="I38" i="3"/>
  <c r="N13" i="3" s="1"/>
  <c r="I25" i="3"/>
  <c r="N9" i="3" s="1"/>
  <c r="I18" i="3"/>
  <c r="N7" i="3" s="1"/>
  <c r="J18" i="3"/>
  <c r="O7" i="3" s="1"/>
  <c r="J28" i="3"/>
  <c r="O10" i="3" s="1"/>
  <c r="J32" i="3"/>
  <c r="O11" i="3" s="1"/>
  <c r="J25" i="3"/>
  <c r="O9" i="3" s="1"/>
  <c r="I32" i="3"/>
  <c r="N11" i="3" s="1"/>
  <c r="B14" i="2" l="1"/>
  <c r="B15" i="2"/>
  <c r="E14" i="2"/>
  <c r="B21" i="2"/>
  <c r="E21" i="2"/>
  <c r="B22" i="2"/>
  <c r="F17" i="2" s="1"/>
  <c r="G17" i="2" s="1"/>
  <c r="E22" i="2"/>
  <c r="B26" i="2"/>
  <c r="E23" i="2"/>
  <c r="B27" i="2"/>
  <c r="F24" i="2" s="1"/>
  <c r="G24" i="2" s="1"/>
  <c r="E27" i="2"/>
  <c r="F27" i="2" s="1"/>
  <c r="G27" i="2" s="1"/>
  <c r="B28" i="2"/>
  <c r="F25" i="2" s="1"/>
  <c r="G25" i="2" s="1"/>
  <c r="E28" i="2"/>
  <c r="B29" i="2"/>
  <c r="F26" i="2" s="1"/>
  <c r="G26" i="2" s="1"/>
  <c r="E29" i="2"/>
  <c r="E33" i="2"/>
  <c r="E34" i="2"/>
  <c r="F34" i="2" s="1"/>
  <c r="G34" i="2" s="1"/>
  <c r="E38" i="2"/>
  <c r="E39" i="2"/>
  <c r="F39" i="2" s="1"/>
  <c r="G39" i="2" s="1"/>
  <c r="E40" i="2"/>
  <c r="E44" i="2"/>
  <c r="F44" i="2" s="1"/>
  <c r="G44" i="2" s="1"/>
  <c r="E45" i="2"/>
  <c r="F45" i="2" s="1"/>
  <c r="G45" i="2" s="1"/>
  <c r="E46" i="2"/>
  <c r="F46" i="2" s="1"/>
  <c r="G46" i="2" s="1"/>
  <c r="E47" i="2"/>
  <c r="F47" i="2" s="1"/>
  <c r="G47" i="2" s="1"/>
  <c r="F29" i="2" l="1"/>
  <c r="G29" i="2" s="1"/>
  <c r="I45" i="2"/>
  <c r="N9" i="2" s="1"/>
  <c r="H45" i="2"/>
  <c r="M9" i="2" s="1"/>
  <c r="F28" i="2"/>
  <c r="G28" i="2" s="1"/>
  <c r="H27" i="2" s="1"/>
  <c r="F21" i="2"/>
  <c r="G21" i="2" s="1"/>
  <c r="F16" i="2"/>
  <c r="G16" i="2" s="1"/>
  <c r="F23" i="2"/>
  <c r="G23" i="2" s="1"/>
  <c r="F22" i="2"/>
  <c r="G22" i="2" s="1"/>
  <c r="F38" i="2"/>
  <c r="G38" i="2" s="1"/>
  <c r="F14" i="2"/>
  <c r="G14" i="2" s="1"/>
  <c r="F40" i="2"/>
  <c r="G40" i="2" s="1"/>
  <c r="F33" i="2"/>
  <c r="G33" i="2" s="1"/>
  <c r="I27" i="2" l="1"/>
  <c r="N6" i="2" s="1"/>
  <c r="I14" i="2"/>
  <c r="N4" i="2" s="1"/>
  <c r="H14" i="2"/>
  <c r="M4" i="2" s="1"/>
  <c r="I21" i="2"/>
  <c r="N5" i="2" s="1"/>
  <c r="H21" i="2"/>
  <c r="M5" i="2" s="1"/>
  <c r="H39" i="2"/>
  <c r="M8" i="2" s="1"/>
  <c r="I33" i="2"/>
  <c r="N7" i="2" s="1"/>
  <c r="H33" i="2"/>
  <c r="M7" i="2" s="1"/>
  <c r="I39" i="2"/>
  <c r="N8" i="2" s="1"/>
  <c r="M6" i="2"/>
  <c r="D19" i="21" l="1"/>
  <c r="E9" i="21" s="1"/>
  <c r="D17" i="21"/>
  <c r="E7" i="21"/>
  <c r="K17" i="21" s="1"/>
  <c r="D18" i="21"/>
  <c r="E8" i="21" s="1"/>
  <c r="D16" i="21"/>
  <c r="E6" i="21" s="1"/>
  <c r="K16" i="21" l="1"/>
  <c r="AU6" i="21"/>
  <c r="K6" i="21"/>
  <c r="AU16" i="21"/>
  <c r="AC16" i="21"/>
  <c r="AL6" i="21"/>
  <c r="T16" i="21"/>
  <c r="AL16" i="21"/>
  <c r="BD6" i="21"/>
  <c r="AC6" i="21"/>
  <c r="T6" i="21"/>
  <c r="T19" i="21"/>
  <c r="AU19" i="21"/>
  <c r="K9" i="21"/>
  <c r="AL19" i="21"/>
  <c r="AC9" i="21"/>
  <c r="BD9" i="21"/>
  <c r="AL9" i="21"/>
  <c r="AC19" i="21"/>
  <c r="AU9" i="21"/>
  <c r="K19" i="21"/>
  <c r="T9" i="21"/>
  <c r="K18" i="21"/>
  <c r="AL8" i="21"/>
  <c r="T8" i="21"/>
  <c r="T18" i="21"/>
  <c r="AU18" i="21"/>
  <c r="AC8" i="21"/>
  <c r="AC18" i="21"/>
  <c r="AL18" i="21"/>
  <c r="AU8" i="21"/>
  <c r="BD8" i="21"/>
  <c r="K8" i="21"/>
  <c r="AU17" i="21"/>
  <c r="T7" i="21"/>
  <c r="D12" i="21"/>
  <c r="E2" i="21" s="1"/>
  <c r="K12" i="21" s="1"/>
  <c r="T17" i="21"/>
  <c r="AL17" i="21"/>
  <c r="D15" i="21"/>
  <c r="E5" i="21" s="1"/>
  <c r="AC17" i="21"/>
  <c r="D14" i="21"/>
  <c r="E4" i="21" s="1"/>
  <c r="AC7" i="21"/>
  <c r="AL7" i="21"/>
  <c r="BD7" i="21"/>
  <c r="D13" i="21"/>
  <c r="E3" i="21" s="1"/>
  <c r="AU7" i="21"/>
  <c r="K7" i="21"/>
  <c r="K3" i="21" l="1"/>
  <c r="AU13" i="21"/>
  <c r="K13" i="21"/>
  <c r="AU3" i="21"/>
  <c r="AC13" i="21"/>
  <c r="AL3" i="21"/>
  <c r="BD3" i="21"/>
  <c r="AL13" i="21"/>
  <c r="T3" i="21"/>
  <c r="T13" i="21"/>
  <c r="AC3" i="21"/>
  <c r="L6" i="21"/>
  <c r="H23" i="21" s="1"/>
  <c r="M6" i="21"/>
  <c r="H24" i="21" s="1"/>
  <c r="K5" i="21"/>
  <c r="AL5" i="21"/>
  <c r="BD5" i="21"/>
  <c r="AU5" i="21"/>
  <c r="AC15" i="21"/>
  <c r="AL15" i="21"/>
  <c r="K15" i="21"/>
  <c r="AC5" i="21"/>
  <c r="AU15" i="21"/>
  <c r="T5" i="21"/>
  <c r="T15" i="21"/>
  <c r="AE6" i="21"/>
  <c r="U24" i="21" s="1"/>
  <c r="AD6" i="21"/>
  <c r="U23" i="21" s="1"/>
  <c r="AW6" i="21"/>
  <c r="AI24" i="21" s="1"/>
  <c r="AV6" i="21"/>
  <c r="AI23" i="21" s="1"/>
  <c r="AN6" i="21"/>
  <c r="AB24" i="21" s="1"/>
  <c r="AM6" i="21"/>
  <c r="AB23" i="21" s="1"/>
  <c r="AU2" i="21"/>
  <c r="AL2" i="21"/>
  <c r="AU12" i="21"/>
  <c r="BD2" i="21"/>
  <c r="T2" i="21"/>
  <c r="K2" i="21"/>
  <c r="T12" i="21"/>
  <c r="AL12" i="21"/>
  <c r="AC12" i="21"/>
  <c r="AC2" i="21"/>
  <c r="V6" i="21"/>
  <c r="N24" i="21" s="1"/>
  <c r="U6" i="21"/>
  <c r="N23" i="21" s="1"/>
  <c r="AU4" i="21"/>
  <c r="AL4" i="21"/>
  <c r="T14" i="21"/>
  <c r="T4" i="21"/>
  <c r="AC14" i="21"/>
  <c r="AC4" i="21"/>
  <c r="AL14" i="21"/>
  <c r="AU14" i="21"/>
  <c r="K14" i="21"/>
  <c r="K4" i="21"/>
  <c r="BD4" i="21"/>
  <c r="BE6" i="21"/>
  <c r="AO23" i="21" s="1"/>
  <c r="BF6" i="21"/>
  <c r="AO24" i="21" s="1"/>
  <c r="BG6" i="21" l="1"/>
  <c r="AF16" i="21"/>
  <c r="W16" i="21"/>
  <c r="W6" i="21"/>
  <c r="N6" i="21"/>
  <c r="AF6" i="21"/>
  <c r="N16" i="21"/>
  <c r="AE12" i="21"/>
  <c r="W24" i="21" s="1"/>
  <c r="AD12" i="21"/>
  <c r="W23" i="21" s="1"/>
  <c r="AO16" i="21"/>
  <c r="AN12" i="21"/>
  <c r="AD24" i="21" s="1"/>
  <c r="AM12" i="21"/>
  <c r="AD23" i="21" s="1"/>
  <c r="U2" i="21"/>
  <c r="M23" i="21" s="1"/>
  <c r="V2" i="21"/>
  <c r="M24" i="21" s="1"/>
  <c r="BE2" i="21"/>
  <c r="AN23" i="21" s="1"/>
  <c r="BF2" i="21"/>
  <c r="AN24" i="21" s="1"/>
  <c r="AN2" i="21"/>
  <c r="AA24" i="21" s="1"/>
  <c r="AM2" i="21"/>
  <c r="AA23" i="21" s="1"/>
  <c r="AO6" i="21"/>
  <c r="L2" i="21"/>
  <c r="G23" i="21" s="1"/>
  <c r="M2" i="21"/>
  <c r="G24" i="21" s="1"/>
  <c r="AV12" i="21"/>
  <c r="AK23" i="21" s="1"/>
  <c r="AX16" i="21"/>
  <c r="AW12" i="21"/>
  <c r="AK24" i="21" s="1"/>
  <c r="AV2" i="21"/>
  <c r="AH23" i="21" s="1"/>
  <c r="AX6" i="21"/>
  <c r="AW2" i="21"/>
  <c r="AH24" i="21" s="1"/>
  <c r="U12" i="21"/>
  <c r="Q23" i="21" s="1"/>
  <c r="V12" i="21"/>
  <c r="Q24" i="21" s="1"/>
  <c r="AD2" i="21"/>
  <c r="T23" i="21" s="1"/>
  <c r="AE2" i="21"/>
  <c r="T24" i="21" s="1"/>
  <c r="M12" i="21"/>
  <c r="J24" i="21" s="1"/>
  <c r="L12" i="21"/>
  <c r="J23" i="21" s="1"/>
</calcChain>
</file>

<file path=xl/sharedStrings.xml><?xml version="1.0" encoding="utf-8"?>
<sst xmlns="http://schemas.openxmlformats.org/spreadsheetml/2006/main" count="1359" uniqueCount="290">
  <si>
    <t>NN31</t>
    <phoneticPr fontId="1"/>
  </si>
  <si>
    <t>NM37</t>
    <phoneticPr fontId="1"/>
  </si>
  <si>
    <t>NI13</t>
    <phoneticPr fontId="1"/>
  </si>
  <si>
    <t>NH11</t>
    <phoneticPr fontId="1"/>
  </si>
  <si>
    <t>NF34</t>
    <phoneticPr fontId="1"/>
  </si>
  <si>
    <t>NF2</t>
    <phoneticPr fontId="1"/>
  </si>
  <si>
    <t>SE</t>
    <phoneticPr fontId="1"/>
  </si>
  <si>
    <t>Ave</t>
    <phoneticPr fontId="1"/>
  </si>
  <si>
    <t>Log(CFU/cm2)</t>
    <phoneticPr fontId="1"/>
  </si>
  <si>
    <t>CFU/cm2</t>
    <phoneticPr fontId="1"/>
  </si>
  <si>
    <t>CFU</t>
    <phoneticPr fontId="1"/>
  </si>
  <si>
    <t>Dilution</t>
    <phoneticPr fontId="1"/>
  </si>
  <si>
    <t>Colony number</t>
    <phoneticPr fontId="1"/>
  </si>
  <si>
    <t>Weght (g)</t>
    <phoneticPr fontId="1"/>
  </si>
  <si>
    <t>5dpi</t>
    <phoneticPr fontId="1"/>
  </si>
  <si>
    <t>Pcal tripA comp</t>
    <phoneticPr fontId="1"/>
  </si>
  <si>
    <t>Pcal trpA</t>
    <phoneticPr fontId="1"/>
  </si>
  <si>
    <t>Pcal WT</t>
    <phoneticPr fontId="1"/>
  </si>
  <si>
    <t>3dpi</t>
    <phoneticPr fontId="1"/>
  </si>
  <si>
    <t>Pcal trpA comp</t>
    <phoneticPr fontId="1"/>
  </si>
  <si>
    <t>Pcal trpA</t>
  </si>
  <si>
    <t>1dpi</t>
    <phoneticPr fontId="1"/>
  </si>
  <si>
    <t>Pcal WT</t>
  </si>
  <si>
    <t>0time</t>
    <phoneticPr fontId="1"/>
  </si>
  <si>
    <t>0dpi</t>
    <phoneticPr fontId="1"/>
  </si>
  <si>
    <t>trpA+trp50</t>
    <phoneticPr fontId="1"/>
  </si>
  <si>
    <t>trpA+trp10</t>
    <phoneticPr fontId="1"/>
  </si>
  <si>
    <t>trpA+trp1</t>
    <phoneticPr fontId="1"/>
  </si>
  <si>
    <t>trpA+trp0.1</t>
    <phoneticPr fontId="1"/>
  </si>
  <si>
    <t>Pcal tripA comp</t>
  </si>
  <si>
    <t>Area (cm2)</t>
    <phoneticPr fontId="1"/>
  </si>
  <si>
    <t xml:space="preserve">pDSK-trpA </t>
    <phoneticPr fontId="1"/>
  </si>
  <si>
    <t>trpA</t>
    <phoneticPr fontId="1"/>
  </si>
  <si>
    <t>WT</t>
    <phoneticPr fontId="1"/>
  </si>
  <si>
    <t>2dpi</t>
    <phoneticPr fontId="1"/>
  </si>
  <si>
    <t>pDSK-trpA</t>
    <phoneticPr fontId="1"/>
  </si>
  <si>
    <t>epi</t>
    <phoneticPr fontId="1"/>
  </si>
  <si>
    <t>Pcal trpA+trp</t>
    <phoneticPr fontId="1"/>
  </si>
  <si>
    <t>24h</t>
    <phoneticPr fontId="1"/>
  </si>
  <si>
    <t>6h</t>
    <phoneticPr fontId="1"/>
  </si>
  <si>
    <t>trpA</t>
  </si>
  <si>
    <t>WT</t>
  </si>
  <si>
    <t xml:space="preserve">trpA </t>
    <phoneticPr fontId="1"/>
  </si>
  <si>
    <t>Japanese radish</t>
    <phoneticPr fontId="1"/>
  </si>
  <si>
    <t>brocolli</t>
    <phoneticPr fontId="1"/>
  </si>
  <si>
    <t>Chinese cabbage</t>
    <phoneticPr fontId="1"/>
  </si>
  <si>
    <t>3h</t>
    <phoneticPr fontId="1"/>
  </si>
  <si>
    <t>9h</t>
    <phoneticPr fontId="1"/>
  </si>
  <si>
    <t>NB35</t>
    <phoneticPr fontId="1"/>
  </si>
  <si>
    <t>avrPto</t>
    <phoneticPr fontId="4"/>
  </si>
  <si>
    <t>WT3h</t>
    <phoneticPr fontId="1"/>
  </si>
  <si>
    <t>trpA3h</t>
    <phoneticPr fontId="1"/>
  </si>
  <si>
    <t>WT6h</t>
    <phoneticPr fontId="1"/>
  </si>
  <si>
    <t>trpA6h</t>
    <phoneticPr fontId="1"/>
  </si>
  <si>
    <t>avrE1</t>
    <phoneticPr fontId="4"/>
  </si>
  <si>
    <t>hopM1</t>
    <phoneticPr fontId="4"/>
  </si>
  <si>
    <t>cmaA</t>
    <phoneticPr fontId="4"/>
  </si>
  <si>
    <t>cfl</t>
    <phoneticPr fontId="1"/>
  </si>
  <si>
    <t>corR</t>
    <phoneticPr fontId="1"/>
  </si>
  <si>
    <t>trpB</t>
    <phoneticPr fontId="1"/>
  </si>
  <si>
    <t>trpG</t>
    <phoneticPr fontId="1"/>
  </si>
  <si>
    <t>trpI</t>
    <phoneticPr fontId="1"/>
  </si>
  <si>
    <t>trpE</t>
    <phoneticPr fontId="1"/>
  </si>
  <si>
    <t>oprF</t>
    <phoneticPr fontId="1"/>
  </si>
  <si>
    <t>recA</t>
    <phoneticPr fontId="1"/>
  </si>
  <si>
    <t>hrpL</t>
    <phoneticPr fontId="1"/>
  </si>
  <si>
    <t>corR</t>
  </si>
  <si>
    <t>avrPto</t>
  </si>
  <si>
    <t>Ave</t>
  </si>
  <si>
    <t>SE</t>
  </si>
  <si>
    <t>hopM1</t>
  </si>
  <si>
    <t>avrE1</t>
    <phoneticPr fontId="1"/>
  </si>
  <si>
    <t>cmaA</t>
    <phoneticPr fontId="1"/>
  </si>
  <si>
    <t>avrPto</t>
    <phoneticPr fontId="1"/>
  </si>
  <si>
    <t>hopM1</t>
    <phoneticPr fontId="1"/>
  </si>
  <si>
    <t>NF2-NB35</t>
  </si>
  <si>
    <t>NF34-NB35</t>
  </si>
  <si>
    <t>NH11-NB35</t>
  </si>
  <si>
    <t>NI13-NB35</t>
  </si>
  <si>
    <t>NM37-NB35</t>
  </si>
  <si>
    <t>NN31-NB35</t>
  </si>
  <si>
    <t>WT-NB35</t>
  </si>
  <si>
    <t>NF34-NF2</t>
  </si>
  <si>
    <t>NH11-NF2</t>
  </si>
  <si>
    <t>NI13-NF2</t>
  </si>
  <si>
    <t>NM37-NF2</t>
  </si>
  <si>
    <t>NN31-NF2</t>
  </si>
  <si>
    <t>WT-NF2</t>
  </si>
  <si>
    <t>NH11-NF34</t>
  </si>
  <si>
    <t>NI13-NF34</t>
  </si>
  <si>
    <t>NM37-NF34</t>
  </si>
  <si>
    <t>NN31-NF34</t>
  </si>
  <si>
    <t>WT-NF34</t>
  </si>
  <si>
    <t>NI13-NH11</t>
  </si>
  <si>
    <t>NM37-NH11</t>
  </si>
  <si>
    <t>NN31-NH11</t>
  </si>
  <si>
    <t>WT-NH11</t>
  </si>
  <si>
    <t>NM37-NI13</t>
  </si>
  <si>
    <t>NN31-NI13</t>
  </si>
  <si>
    <t>WT-NI13</t>
  </si>
  <si>
    <t>NN31-NM37</t>
  </si>
  <si>
    <t>WT-NM37</t>
  </si>
  <si>
    <t>WT-NN31</t>
  </si>
  <si>
    <t>1-trpA-1-comple</t>
  </si>
  <si>
    <t>1-WT-1-comple</t>
  </si>
  <si>
    <t>3-comple-1-comple</t>
  </si>
  <si>
    <t>3-trpA-1-comple</t>
  </si>
  <si>
    <t>3-WT-1-comple</t>
  </si>
  <si>
    <t>5-comple-1-comple</t>
  </si>
  <si>
    <t>5-trpA-1-comple</t>
  </si>
  <si>
    <t>5-Wt-1-comple</t>
  </si>
  <si>
    <t>1-WT-1-trpA</t>
  </si>
  <si>
    <t>3-comple-1-trpA</t>
  </si>
  <si>
    <t>3-trpA-1-trpA</t>
  </si>
  <si>
    <t>3-WT-1-trpA</t>
  </si>
  <si>
    <t>5-comple-1-trpA</t>
  </si>
  <si>
    <t>5-trpA-1-trpA</t>
  </si>
  <si>
    <t>5-Wt-1-trpA</t>
  </si>
  <si>
    <t>3-comple-1-WT</t>
  </si>
  <si>
    <t>3-trpA-1-WT</t>
  </si>
  <si>
    <t>3-WT-1-WT</t>
  </si>
  <si>
    <t>5-comple-1-WT</t>
  </si>
  <si>
    <t>5-trpA-1-WT</t>
  </si>
  <si>
    <t>5-Wt-1-WT</t>
  </si>
  <si>
    <t>3-trpA-3-comple</t>
  </si>
  <si>
    <t>3-WT-3-comple</t>
  </si>
  <si>
    <t>5-comple-3-comple</t>
  </si>
  <si>
    <t>5-trpA-3-comple</t>
  </si>
  <si>
    <t>5-Wt-3-comple</t>
  </si>
  <si>
    <t>3-WT-3-trpA</t>
  </si>
  <si>
    <t>5-comple-3-trpA</t>
  </si>
  <si>
    <t>5-trpA-3-trpA</t>
  </si>
  <si>
    <t>5-Wt-3-trpA</t>
  </si>
  <si>
    <t>5-comple-3-WT</t>
  </si>
  <si>
    <t>5-trpA-3-WT</t>
  </si>
  <si>
    <t>5-Wt-3-WT</t>
  </si>
  <si>
    <t>5-trpA-5-comple</t>
  </si>
  <si>
    <t>5-Wt-5-comple</t>
  </si>
  <si>
    <t>5-Wt-5-trpA</t>
  </si>
  <si>
    <t>trpA-comple</t>
  </si>
  <si>
    <t>WT-comple</t>
  </si>
  <si>
    <t>WT-trpA</t>
  </si>
  <si>
    <t>pDSK-2-pDSK-1</t>
  </si>
  <si>
    <t>trpA-1-pDSK-1</t>
  </si>
  <si>
    <t>trpA-2-pDSK-1</t>
  </si>
  <si>
    <t>WT-1-pDSK-1</t>
  </si>
  <si>
    <t>WT-2-pDSK-1</t>
  </si>
  <si>
    <t>trpA-1-pDSK-2</t>
  </si>
  <si>
    <t>trpA-2-pDSK-2</t>
  </si>
  <si>
    <t>WT-1-pDSK-2</t>
  </si>
  <si>
    <t>WT-2-pDSK-2</t>
  </si>
  <si>
    <t>trpA-2-trpA-1</t>
  </si>
  <si>
    <t>WT-1-trpA-1</t>
  </si>
  <si>
    <t>WT-2-trpA-1</t>
  </si>
  <si>
    <t>WT-1-trpA-2</t>
  </si>
  <si>
    <t>WT-2-trpA-2</t>
  </si>
  <si>
    <t>WT-2-WT-1</t>
  </si>
  <si>
    <t>trp1-trp0.1</t>
    <phoneticPr fontId="1"/>
  </si>
  <si>
    <t>trp10-trp0.1</t>
    <phoneticPr fontId="1"/>
  </si>
  <si>
    <t>trp50-trp0.1</t>
    <phoneticPr fontId="1"/>
  </si>
  <si>
    <t>trpA-trp0.1</t>
    <phoneticPr fontId="1"/>
  </si>
  <si>
    <t>WT-trp0.1</t>
    <phoneticPr fontId="1"/>
  </si>
  <si>
    <t>trp10-trp1</t>
    <phoneticPr fontId="1"/>
  </si>
  <si>
    <t>trp50-trp1</t>
    <phoneticPr fontId="1"/>
  </si>
  <si>
    <t>trpA-trp1</t>
    <phoneticPr fontId="1"/>
  </si>
  <si>
    <t>WT-trp1</t>
    <phoneticPr fontId="1"/>
  </si>
  <si>
    <t>trp50-trp10</t>
    <phoneticPr fontId="1"/>
  </si>
  <si>
    <t>trpA-trp10</t>
    <phoneticPr fontId="1"/>
  </si>
  <si>
    <t>WT-trp10</t>
    <phoneticPr fontId="1"/>
  </si>
  <si>
    <t>trpA-trp50</t>
    <phoneticPr fontId="1"/>
  </si>
  <si>
    <t>WT-trp50</t>
    <phoneticPr fontId="1"/>
  </si>
  <si>
    <t>WT-trpA</t>
    <phoneticPr fontId="1"/>
  </si>
  <si>
    <t>trpA-pDSK</t>
  </si>
  <si>
    <t>WT-pDSK</t>
  </si>
  <si>
    <t>trpA6h-trpA3h</t>
  </si>
  <si>
    <t>WT3h-trpA3h</t>
  </si>
  <si>
    <t>WT6h-trpA3h</t>
  </si>
  <si>
    <t>WT3h-trpA6h</t>
  </si>
  <si>
    <t>WT6h-trpA6h</t>
  </si>
  <si>
    <t>WT6h-WT3h</t>
  </si>
  <si>
    <t>J-trpA-J-pDSK</t>
  </si>
  <si>
    <t>J-WT-J-pDSK</t>
  </si>
  <si>
    <t>J-WT-J-trpA</t>
  </si>
  <si>
    <t>B-trpA-B-pDSK</t>
  </si>
  <si>
    <t>B-WT-B-pDSK</t>
  </si>
  <si>
    <t>B-WT-B-trpA</t>
  </si>
  <si>
    <t>C-trpA-C-pDSK</t>
  </si>
  <si>
    <t>C-WT-C-pDSK</t>
  </si>
  <si>
    <t>C-WT-C-trpA</t>
  </si>
  <si>
    <t>trpA-pDSK-trpA</t>
  </si>
  <si>
    <t>WT-pDSK-trpA</t>
  </si>
  <si>
    <t>p-value</t>
    <phoneticPr fontId="1"/>
  </si>
  <si>
    <t>SampleA-SampleB</t>
    <phoneticPr fontId="1"/>
  </si>
  <si>
    <t>Tukey's HSD test</t>
    <phoneticPr fontId="1"/>
  </si>
  <si>
    <t>Log(CFU/cm2)</t>
  </si>
  <si>
    <t>SE</t>
    <phoneticPr fontId="1"/>
  </si>
  <si>
    <t>Tukey's HSD test (0 time)</t>
    <phoneticPr fontId="1"/>
  </si>
  <si>
    <t>CFU/g</t>
    <phoneticPr fontId="1"/>
  </si>
  <si>
    <t>Log(CFU/g)</t>
    <phoneticPr fontId="1"/>
  </si>
  <si>
    <t>Log(CFU/g)</t>
    <phoneticPr fontId="1"/>
  </si>
  <si>
    <t>CFU/g</t>
    <phoneticPr fontId="1"/>
  </si>
  <si>
    <t>SE</t>
    <phoneticPr fontId="1"/>
  </si>
  <si>
    <t>SE</t>
    <phoneticPr fontId="1"/>
  </si>
  <si>
    <t>Tukey's HSD test (0 time)</t>
    <phoneticPr fontId="1"/>
  </si>
  <si>
    <t>SE</t>
    <phoneticPr fontId="1"/>
  </si>
  <si>
    <t>Brocolli</t>
    <phoneticPr fontId="1"/>
  </si>
  <si>
    <t>OD600</t>
    <phoneticPr fontId="1"/>
  </si>
  <si>
    <t>Geometric mean</t>
    <phoneticPr fontId="1"/>
  </si>
  <si>
    <t>t test</t>
    <phoneticPr fontId="1"/>
  </si>
  <si>
    <t>t test</t>
    <phoneticPr fontId="1"/>
  </si>
  <si>
    <t>recA</t>
    <phoneticPr fontId="4"/>
  </si>
  <si>
    <t>trpA6h</t>
    <phoneticPr fontId="1"/>
  </si>
  <si>
    <t>WT6h</t>
    <phoneticPr fontId="1"/>
  </si>
  <si>
    <t>trpA3h</t>
    <phoneticPr fontId="1"/>
  </si>
  <si>
    <t>oprF</t>
    <phoneticPr fontId="4"/>
  </si>
  <si>
    <t>trpA6h</t>
  </si>
  <si>
    <t>WT6h</t>
  </si>
  <si>
    <t>trpA3h</t>
  </si>
  <si>
    <t>trpA3h</t>
    <phoneticPr fontId="1"/>
  </si>
  <si>
    <t>trpA6h</t>
    <phoneticPr fontId="1"/>
  </si>
  <si>
    <t>trpA3h</t>
    <phoneticPr fontId="1"/>
  </si>
  <si>
    <t>WT3h</t>
    <phoneticPr fontId="1"/>
  </si>
  <si>
    <t>WT3h</t>
  </si>
  <si>
    <t>SE</t>
    <phoneticPr fontId="1"/>
  </si>
  <si>
    <t>average</t>
    <phoneticPr fontId="1"/>
  </si>
  <si>
    <t>trpA3h</t>
    <phoneticPr fontId="1"/>
  </si>
  <si>
    <t>recA</t>
    <phoneticPr fontId="4"/>
  </si>
  <si>
    <t>oprF</t>
    <phoneticPr fontId="4"/>
  </si>
  <si>
    <t>WT3h</t>
    <phoneticPr fontId="1"/>
  </si>
  <si>
    <t>cfl</t>
    <phoneticPr fontId="4"/>
  </si>
  <si>
    <t>oprF</t>
    <phoneticPr fontId="1"/>
  </si>
  <si>
    <t>WT6h</t>
    <phoneticPr fontId="1"/>
  </si>
  <si>
    <t>trpA3h</t>
    <phoneticPr fontId="1"/>
  </si>
  <si>
    <t>corR</t>
    <phoneticPr fontId="4"/>
  </si>
  <si>
    <t>recA</t>
    <phoneticPr fontId="4"/>
  </si>
  <si>
    <t>WT6h</t>
    <phoneticPr fontId="1"/>
  </si>
  <si>
    <t>trpA6h</t>
    <phoneticPr fontId="1"/>
  </si>
  <si>
    <t>trpA3h</t>
    <phoneticPr fontId="1"/>
  </si>
  <si>
    <t>WT3h</t>
    <phoneticPr fontId="1"/>
  </si>
  <si>
    <t>WT3h</t>
    <phoneticPr fontId="1"/>
  </si>
  <si>
    <t>corR</t>
    <phoneticPr fontId="4"/>
  </si>
  <si>
    <t>corR</t>
    <phoneticPr fontId="1"/>
  </si>
  <si>
    <t>WT6h</t>
    <phoneticPr fontId="1"/>
  </si>
  <si>
    <t>trpA6h</t>
    <phoneticPr fontId="1"/>
  </si>
  <si>
    <t>WT3h</t>
    <phoneticPr fontId="1"/>
  </si>
  <si>
    <t>trpB</t>
    <phoneticPr fontId="4"/>
  </si>
  <si>
    <t>recA</t>
    <phoneticPr fontId="4"/>
  </si>
  <si>
    <t>trpA3h</t>
    <phoneticPr fontId="1"/>
  </si>
  <si>
    <t>oprF</t>
    <phoneticPr fontId="4"/>
  </si>
  <si>
    <t>trpA6h</t>
    <phoneticPr fontId="1"/>
  </si>
  <si>
    <t>WT3h</t>
    <phoneticPr fontId="1"/>
  </si>
  <si>
    <t>average</t>
    <phoneticPr fontId="1"/>
  </si>
  <si>
    <t>trpA6h</t>
    <phoneticPr fontId="1"/>
  </si>
  <si>
    <t>oprF</t>
    <phoneticPr fontId="1"/>
  </si>
  <si>
    <t>trpE</t>
    <phoneticPr fontId="4"/>
  </si>
  <si>
    <t>trpA3h</t>
    <phoneticPr fontId="1"/>
  </si>
  <si>
    <t>WT6h</t>
    <phoneticPr fontId="1"/>
  </si>
  <si>
    <t>trpA6h</t>
    <phoneticPr fontId="1"/>
  </si>
  <si>
    <t>WT3h</t>
    <phoneticPr fontId="1"/>
  </si>
  <si>
    <t>recA</t>
    <phoneticPr fontId="4"/>
  </si>
  <si>
    <t>WT6h</t>
    <phoneticPr fontId="1"/>
  </si>
  <si>
    <t>trpA3h</t>
    <phoneticPr fontId="1"/>
  </si>
  <si>
    <t>oprF</t>
    <phoneticPr fontId="1"/>
  </si>
  <si>
    <t>trpG</t>
    <phoneticPr fontId="4"/>
  </si>
  <si>
    <t>trpA6h</t>
    <phoneticPr fontId="1"/>
  </si>
  <si>
    <t>oprF</t>
    <phoneticPr fontId="1"/>
  </si>
  <si>
    <t>trpI</t>
    <phoneticPr fontId="4"/>
  </si>
  <si>
    <t>trpA6h</t>
    <phoneticPr fontId="1"/>
  </si>
  <si>
    <t>trpA3h</t>
    <phoneticPr fontId="1"/>
  </si>
  <si>
    <t>WT6h</t>
    <phoneticPr fontId="1"/>
  </si>
  <si>
    <t>WT6h</t>
    <phoneticPr fontId="1"/>
  </si>
  <si>
    <t>trpA3h</t>
    <phoneticPr fontId="1"/>
  </si>
  <si>
    <t>trpA6h</t>
    <phoneticPr fontId="1"/>
  </si>
  <si>
    <t>WT3h</t>
    <phoneticPr fontId="1"/>
  </si>
  <si>
    <t>average</t>
    <phoneticPr fontId="1"/>
  </si>
  <si>
    <t>trpI</t>
    <phoneticPr fontId="4"/>
  </si>
  <si>
    <t>trpI</t>
    <phoneticPr fontId="1"/>
  </si>
  <si>
    <t>trp10-trp1</t>
  </si>
  <si>
    <t>trp100-trp1</t>
  </si>
  <si>
    <t>trpA-trp1</t>
  </si>
  <si>
    <t>WT-trp1</t>
  </si>
  <si>
    <t>trp100-trp10</t>
  </si>
  <si>
    <t>trpA-trp10</t>
  </si>
  <si>
    <t>WT-trp10</t>
  </si>
  <si>
    <t>trpA-trp100</t>
  </si>
  <si>
    <t>WT-trp100</t>
  </si>
  <si>
    <t>OD600</t>
    <phoneticPr fontId="1"/>
  </si>
  <si>
    <r>
      <t>trpA+Trp 1</t>
    </r>
    <r>
      <rPr>
        <sz val="11"/>
        <color theme="1"/>
        <rFont val="游ゴシック"/>
        <family val="2"/>
        <charset val="128"/>
      </rPr>
      <t>u</t>
    </r>
    <r>
      <rPr>
        <sz val="11"/>
        <color theme="1"/>
        <rFont val="游ゴシック"/>
        <family val="2"/>
        <charset val="128"/>
        <scheme val="minor"/>
      </rPr>
      <t>M</t>
    </r>
    <phoneticPr fontId="1"/>
  </si>
  <si>
    <r>
      <t>trpA+Trp 10</t>
    </r>
    <r>
      <rPr>
        <sz val="11"/>
        <color theme="1"/>
        <rFont val="游ゴシック"/>
        <family val="2"/>
        <charset val="128"/>
      </rPr>
      <t>u</t>
    </r>
    <r>
      <rPr>
        <sz val="11"/>
        <color theme="1"/>
        <rFont val="游ゴシック"/>
        <family val="2"/>
        <charset val="128"/>
        <scheme val="minor"/>
      </rPr>
      <t>M</t>
    </r>
    <phoneticPr fontId="1"/>
  </si>
  <si>
    <t>trpA+Trp 100uM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</si>
</sst>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color theme="1"/>
      <name val="Arial Unicode MS"/>
      <family val="3"/>
      <charset val="128"/>
    </font>
    <font>
      <sz val="11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56" fontId="0" fillId="0" borderId="0" xfId="0" applyNumberFormat="1">
      <alignment vertical="center"/>
    </xf>
    <xf numFmtId="17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Figure1!$N$2:$N$9</c:f>
                <c:numCache>
                  <c:formatCode>General</c:formatCode>
                  <c:ptCount val="8"/>
                  <c:pt idx="0">
                    <c:v>0.19806423047580837</c:v>
                  </c:pt>
                  <c:pt idx="1">
                    <c:v>5.0095406347107768E-2</c:v>
                  </c:pt>
                  <c:pt idx="2">
                    <c:v>0.54908371529748401</c:v>
                  </c:pt>
                  <c:pt idx="3">
                    <c:v>6.8175904339654383E-2</c:v>
                  </c:pt>
                  <c:pt idx="4">
                    <c:v>0.18406961344506026</c:v>
                  </c:pt>
                  <c:pt idx="5">
                    <c:v>0.1504703904718549</c:v>
                  </c:pt>
                  <c:pt idx="6">
                    <c:v>0.22293793911554827</c:v>
                  </c:pt>
                  <c:pt idx="7">
                    <c:v>0.19182189610553987</c:v>
                  </c:pt>
                </c:numCache>
              </c:numRef>
            </c:plus>
            <c:minus>
              <c:numRef>
                <c:f>Figure1!$N$2:$N$9</c:f>
                <c:numCache>
                  <c:formatCode>General</c:formatCode>
                  <c:ptCount val="8"/>
                  <c:pt idx="0">
                    <c:v>0.19806423047580837</c:v>
                  </c:pt>
                  <c:pt idx="1">
                    <c:v>5.0095406347107768E-2</c:v>
                  </c:pt>
                  <c:pt idx="2">
                    <c:v>0.54908371529748401</c:v>
                  </c:pt>
                  <c:pt idx="3">
                    <c:v>6.8175904339654383E-2</c:v>
                  </c:pt>
                  <c:pt idx="4">
                    <c:v>0.18406961344506026</c:v>
                  </c:pt>
                  <c:pt idx="5">
                    <c:v>0.1504703904718549</c:v>
                  </c:pt>
                  <c:pt idx="6">
                    <c:v>0.22293793911554827</c:v>
                  </c:pt>
                  <c:pt idx="7">
                    <c:v>0.19182189610553987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Figure1!$L$2:$L$9</c:f>
              <c:strCache>
                <c:ptCount val="8"/>
                <c:pt idx="0">
                  <c:v>WT</c:v>
                </c:pt>
                <c:pt idx="1">
                  <c:v>NB35</c:v>
                </c:pt>
                <c:pt idx="2">
                  <c:v>NF2</c:v>
                </c:pt>
                <c:pt idx="3">
                  <c:v>NF34</c:v>
                </c:pt>
                <c:pt idx="4">
                  <c:v>NH11</c:v>
                </c:pt>
                <c:pt idx="5">
                  <c:v>NI13</c:v>
                </c:pt>
                <c:pt idx="6">
                  <c:v>NM37</c:v>
                </c:pt>
                <c:pt idx="7">
                  <c:v>NN31</c:v>
                </c:pt>
              </c:strCache>
            </c:strRef>
          </c:cat>
          <c:val>
            <c:numRef>
              <c:f>Figure1!$M$2:$M$9</c:f>
              <c:numCache>
                <c:formatCode>General</c:formatCode>
                <c:ptCount val="8"/>
                <c:pt idx="0">
                  <c:v>5.5092655015383798</c:v>
                </c:pt>
                <c:pt idx="1">
                  <c:v>4.8190604075914534</c:v>
                </c:pt>
                <c:pt idx="2">
                  <c:v>2.5918875836953541</c:v>
                </c:pt>
                <c:pt idx="3">
                  <c:v>5.5158806004870904</c:v>
                </c:pt>
                <c:pt idx="4">
                  <c:v>6.3519075059111501</c:v>
                </c:pt>
                <c:pt idx="5">
                  <c:v>4.8384246484034623</c:v>
                </c:pt>
                <c:pt idx="6">
                  <c:v>5.7655003372522033</c:v>
                </c:pt>
                <c:pt idx="7">
                  <c:v>5.6337494415262199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AC6-8062-B45D419C7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893248"/>
        <c:axId val="153892464"/>
      </c:barChart>
      <c:catAx>
        <c:axId val="15389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892464"/>
        <c:crosses val="autoZero"/>
        <c:auto val="1"/>
        <c:lblAlgn val="ctr"/>
        <c:lblOffset val="100"/>
        <c:noMultiLvlLbl val="0"/>
      </c:catAx>
      <c:valAx>
        <c:axId val="15389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89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avrE1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Figure5B!$R$4:$U$4</c:f>
                <c:numCache>
                  <c:formatCode>General</c:formatCode>
                  <c:ptCount val="4"/>
                  <c:pt idx="0">
                    <c:v>0.10895742320083043</c:v>
                  </c:pt>
                  <c:pt idx="1">
                    <c:v>0.14419825869154843</c:v>
                  </c:pt>
                  <c:pt idx="2">
                    <c:v>7.2822717952296168E-2</c:v>
                  </c:pt>
                  <c:pt idx="3">
                    <c:v>0.14710857626516188</c:v>
                  </c:pt>
                </c:numCache>
              </c:numRef>
            </c:plus>
            <c:minus>
              <c:numRef>
                <c:f>Figure5B!$R$4:$U$4</c:f>
                <c:numCache>
                  <c:formatCode>General</c:formatCode>
                  <c:ptCount val="4"/>
                  <c:pt idx="0">
                    <c:v>0.10895742320083043</c:v>
                  </c:pt>
                  <c:pt idx="1">
                    <c:v>0.14419825869154843</c:v>
                  </c:pt>
                  <c:pt idx="2">
                    <c:v>7.2822717952296168E-2</c:v>
                  </c:pt>
                  <c:pt idx="3">
                    <c:v>0.14710857626516188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Figure5B!$R$2:$U$2</c:f>
              <c:strCache>
                <c:ptCount val="4"/>
                <c:pt idx="0">
                  <c:v>WT3h</c:v>
                </c:pt>
                <c:pt idx="1">
                  <c:v>trpA3h</c:v>
                </c:pt>
                <c:pt idx="2">
                  <c:v>WT6h</c:v>
                </c:pt>
                <c:pt idx="3">
                  <c:v>trpA6h</c:v>
                </c:pt>
              </c:strCache>
            </c:strRef>
          </c:cat>
          <c:val>
            <c:numRef>
              <c:f>Figure5B!$R$3:$U$3</c:f>
              <c:numCache>
                <c:formatCode>General</c:formatCode>
                <c:ptCount val="4"/>
                <c:pt idx="0">
                  <c:v>1.0386931105127919</c:v>
                </c:pt>
                <c:pt idx="1">
                  <c:v>0.35164240524536716</c:v>
                </c:pt>
                <c:pt idx="2">
                  <c:v>0.38426239835469056</c:v>
                </c:pt>
                <c:pt idx="3">
                  <c:v>0.38460006695597304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59-4DE8-913A-5A57815F9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577536"/>
        <c:axId val="155732840"/>
      </c:barChart>
      <c:catAx>
        <c:axId val="15457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5732840"/>
        <c:crosses val="autoZero"/>
        <c:auto val="1"/>
        <c:lblAlgn val="ctr"/>
        <c:lblOffset val="100"/>
        <c:noMultiLvlLbl val="0"/>
      </c:catAx>
      <c:valAx>
        <c:axId val="15573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57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hopM1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Figure5C!$R$4:$U$4</c:f>
                <c:numCache>
                  <c:formatCode>General</c:formatCode>
                  <c:ptCount val="4"/>
                  <c:pt idx="0">
                    <c:v>0.14363759786999233</c:v>
                  </c:pt>
                  <c:pt idx="1">
                    <c:v>8.7176763430356255E-2</c:v>
                  </c:pt>
                  <c:pt idx="2">
                    <c:v>7.740164546847858E-2</c:v>
                  </c:pt>
                  <c:pt idx="3">
                    <c:v>6.7589492326333447E-2</c:v>
                  </c:pt>
                </c:numCache>
              </c:numRef>
            </c:plus>
            <c:minus>
              <c:numRef>
                <c:f>Figure5C!$R$4:$U$4</c:f>
                <c:numCache>
                  <c:formatCode>General</c:formatCode>
                  <c:ptCount val="4"/>
                  <c:pt idx="0">
                    <c:v>0.14363759786999233</c:v>
                  </c:pt>
                  <c:pt idx="1">
                    <c:v>8.7176763430356255E-2</c:v>
                  </c:pt>
                  <c:pt idx="2">
                    <c:v>7.740164546847858E-2</c:v>
                  </c:pt>
                  <c:pt idx="3">
                    <c:v>6.7589492326333447E-2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Figure5C!$R$2:$U$2</c:f>
              <c:strCache>
                <c:ptCount val="4"/>
                <c:pt idx="0">
                  <c:v>WT3h</c:v>
                </c:pt>
                <c:pt idx="1">
                  <c:v>trpA3h</c:v>
                </c:pt>
                <c:pt idx="2">
                  <c:v>WT6h</c:v>
                </c:pt>
                <c:pt idx="3">
                  <c:v>trpA6h</c:v>
                </c:pt>
              </c:strCache>
            </c:strRef>
          </c:cat>
          <c:val>
            <c:numRef>
              <c:f>Figure5C!$R$3:$U$3</c:f>
              <c:numCache>
                <c:formatCode>General</c:formatCode>
                <c:ptCount val="4"/>
                <c:pt idx="0">
                  <c:v>1.0655196860925125</c:v>
                </c:pt>
                <c:pt idx="1">
                  <c:v>0.48428032387428888</c:v>
                </c:pt>
                <c:pt idx="2">
                  <c:v>0.6015884205758566</c:v>
                </c:pt>
                <c:pt idx="3">
                  <c:v>0.36072357556716911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00-4D89-90FD-4ED9DB010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727744"/>
        <c:axId val="155728920"/>
      </c:barChart>
      <c:catAx>
        <c:axId val="15572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5728920"/>
        <c:crosses val="autoZero"/>
        <c:auto val="1"/>
        <c:lblAlgn val="ctr"/>
        <c:lblOffset val="100"/>
        <c:noMultiLvlLbl val="0"/>
      </c:catAx>
      <c:valAx>
        <c:axId val="15572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572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cmaA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Figure5D!$R$4:$U$4</c:f>
                <c:numCache>
                  <c:formatCode>General</c:formatCode>
                  <c:ptCount val="4"/>
                  <c:pt idx="0">
                    <c:v>9.0417304792636308E-2</c:v>
                  </c:pt>
                  <c:pt idx="1">
                    <c:v>2.1408287361929637E-2</c:v>
                  </c:pt>
                  <c:pt idx="2">
                    <c:v>0.84340438797593331</c:v>
                  </c:pt>
                  <c:pt idx="3">
                    <c:v>2.7031281709977463E-2</c:v>
                  </c:pt>
                </c:numCache>
              </c:numRef>
            </c:plus>
            <c:minus>
              <c:numRef>
                <c:f>Figure5D!$R$4:$U$4</c:f>
                <c:numCache>
                  <c:formatCode>General</c:formatCode>
                  <c:ptCount val="4"/>
                  <c:pt idx="0">
                    <c:v>9.0417304792636308E-2</c:v>
                  </c:pt>
                  <c:pt idx="1">
                    <c:v>2.1408287361929637E-2</c:v>
                  </c:pt>
                  <c:pt idx="2">
                    <c:v>0.84340438797593331</c:v>
                  </c:pt>
                  <c:pt idx="3">
                    <c:v>2.7031281709977463E-2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Figure5D!$R$2:$U$2</c:f>
              <c:strCache>
                <c:ptCount val="4"/>
                <c:pt idx="0">
                  <c:v>WT3h</c:v>
                </c:pt>
                <c:pt idx="1">
                  <c:v>trpA3h</c:v>
                </c:pt>
                <c:pt idx="2">
                  <c:v>WT6h</c:v>
                </c:pt>
                <c:pt idx="3">
                  <c:v>trpA6h</c:v>
                </c:pt>
              </c:strCache>
            </c:strRef>
          </c:cat>
          <c:val>
            <c:numRef>
              <c:f>Figure5D!$R$3:$U$3</c:f>
              <c:numCache>
                <c:formatCode>General</c:formatCode>
                <c:ptCount val="4"/>
                <c:pt idx="0">
                  <c:v>1.0246823708020638</c:v>
                </c:pt>
                <c:pt idx="1">
                  <c:v>0.105015461976201</c:v>
                </c:pt>
                <c:pt idx="2">
                  <c:v>3.977568022835809</c:v>
                </c:pt>
                <c:pt idx="3">
                  <c:v>0.1335097223626821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3E-4860-8654-11EF87512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728136"/>
        <c:axId val="155728528"/>
      </c:barChart>
      <c:catAx>
        <c:axId val="15572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5728528"/>
        <c:crosses val="autoZero"/>
        <c:auto val="1"/>
        <c:lblAlgn val="ctr"/>
        <c:lblOffset val="100"/>
        <c:noMultiLvlLbl val="0"/>
      </c:catAx>
      <c:valAx>
        <c:axId val="15572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5728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cfl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Figure5E!$R$4:$U$4</c:f>
                <c:numCache>
                  <c:formatCode>General</c:formatCode>
                  <c:ptCount val="4"/>
                  <c:pt idx="0">
                    <c:v>7.4594152086785603E-2</c:v>
                  </c:pt>
                  <c:pt idx="1">
                    <c:v>1.0689128940759313E-2</c:v>
                  </c:pt>
                  <c:pt idx="2">
                    <c:v>0.42269252464151563</c:v>
                  </c:pt>
                  <c:pt idx="3">
                    <c:v>1.0228634819283027E-2</c:v>
                  </c:pt>
                </c:numCache>
              </c:numRef>
            </c:plus>
            <c:minus>
              <c:numRef>
                <c:f>Figure5E!$R$4:$U$4</c:f>
                <c:numCache>
                  <c:formatCode>General</c:formatCode>
                  <c:ptCount val="4"/>
                  <c:pt idx="0">
                    <c:v>7.4594152086785603E-2</c:v>
                  </c:pt>
                  <c:pt idx="1">
                    <c:v>1.0689128940759313E-2</c:v>
                  </c:pt>
                  <c:pt idx="2">
                    <c:v>0.42269252464151563</c:v>
                  </c:pt>
                  <c:pt idx="3">
                    <c:v>1.0228634819283027E-2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Figure5E!$R$2:$U$2</c:f>
              <c:strCache>
                <c:ptCount val="4"/>
                <c:pt idx="0">
                  <c:v>WT3h</c:v>
                </c:pt>
                <c:pt idx="1">
                  <c:v>trpA3h</c:v>
                </c:pt>
                <c:pt idx="2">
                  <c:v>WT6h</c:v>
                </c:pt>
                <c:pt idx="3">
                  <c:v>trpA6h</c:v>
                </c:pt>
              </c:strCache>
            </c:strRef>
          </c:cat>
          <c:val>
            <c:numRef>
              <c:f>Figure5E!$R$3:$U$3</c:f>
              <c:numCache>
                <c:formatCode>General</c:formatCode>
                <c:ptCount val="4"/>
                <c:pt idx="0">
                  <c:v>1.0160287584694161</c:v>
                </c:pt>
                <c:pt idx="1">
                  <c:v>6.3866402077909792E-2</c:v>
                </c:pt>
                <c:pt idx="2">
                  <c:v>2.3143754034360229</c:v>
                </c:pt>
                <c:pt idx="3">
                  <c:v>5.6708174485619156E-2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93-4A0C-845C-554D52D19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730488"/>
        <c:axId val="155733232"/>
      </c:barChart>
      <c:catAx>
        <c:axId val="15573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5733232"/>
        <c:crosses val="autoZero"/>
        <c:auto val="1"/>
        <c:lblAlgn val="ctr"/>
        <c:lblOffset val="100"/>
        <c:noMultiLvlLbl val="0"/>
      </c:catAx>
      <c:valAx>
        <c:axId val="15573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5730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corR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Figure5F!$R$4:$U$4</c:f>
                <c:numCache>
                  <c:formatCode>General</c:formatCode>
                  <c:ptCount val="4"/>
                  <c:pt idx="0">
                    <c:v>0.12845479749509126</c:v>
                  </c:pt>
                  <c:pt idx="1">
                    <c:v>3.4488568159689884E-2</c:v>
                  </c:pt>
                  <c:pt idx="2">
                    <c:v>0.21422623760693404</c:v>
                  </c:pt>
                  <c:pt idx="3">
                    <c:v>5.2562470185669431E-2</c:v>
                  </c:pt>
                </c:numCache>
              </c:numRef>
            </c:plus>
            <c:minus>
              <c:numRef>
                <c:f>Figure5F!$R$4:$U$4</c:f>
                <c:numCache>
                  <c:formatCode>General</c:formatCode>
                  <c:ptCount val="4"/>
                  <c:pt idx="0">
                    <c:v>0.12845479749509126</c:v>
                  </c:pt>
                  <c:pt idx="1">
                    <c:v>3.4488568159689884E-2</c:v>
                  </c:pt>
                  <c:pt idx="2">
                    <c:v>0.21422623760693404</c:v>
                  </c:pt>
                  <c:pt idx="3">
                    <c:v>5.2562470185669431E-2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Figure5F!$R$2:$U$2</c:f>
              <c:strCache>
                <c:ptCount val="4"/>
                <c:pt idx="0">
                  <c:v>WT3h</c:v>
                </c:pt>
                <c:pt idx="1">
                  <c:v>trpA3h</c:v>
                </c:pt>
                <c:pt idx="2">
                  <c:v>WT6h</c:v>
                </c:pt>
                <c:pt idx="3">
                  <c:v>trpA6h</c:v>
                </c:pt>
              </c:strCache>
            </c:strRef>
          </c:cat>
          <c:val>
            <c:numRef>
              <c:f>Figure5F!$R$3:$U$3</c:f>
              <c:numCache>
                <c:formatCode>General</c:formatCode>
                <c:ptCount val="4"/>
                <c:pt idx="0">
                  <c:v>1.0417610118533316</c:v>
                </c:pt>
                <c:pt idx="1">
                  <c:v>0.19961790680458671</c:v>
                </c:pt>
                <c:pt idx="2">
                  <c:v>0.7240795034116676</c:v>
                </c:pt>
                <c:pt idx="3">
                  <c:v>0.26358658374075372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47-415C-B747-A6C2DF44B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730880"/>
        <c:axId val="155731272"/>
      </c:barChart>
      <c:catAx>
        <c:axId val="15573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5731272"/>
        <c:crosses val="autoZero"/>
        <c:auto val="1"/>
        <c:lblAlgn val="ctr"/>
        <c:lblOffset val="100"/>
        <c:noMultiLvlLbl val="0"/>
      </c:catAx>
      <c:valAx>
        <c:axId val="15573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573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trpB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Figure5G!$R$4:$U$4</c:f>
                <c:numCache>
                  <c:formatCode>General</c:formatCode>
                  <c:ptCount val="4"/>
                  <c:pt idx="0">
                    <c:v>7.296533013068264E-2</c:v>
                  </c:pt>
                  <c:pt idx="1">
                    <c:v>10.481983205058294</c:v>
                  </c:pt>
                  <c:pt idx="2">
                    <c:v>0.4304830758836613</c:v>
                  </c:pt>
                  <c:pt idx="3">
                    <c:v>8.5207479991183472</c:v>
                  </c:pt>
                </c:numCache>
              </c:numRef>
            </c:plus>
            <c:minus>
              <c:numRef>
                <c:f>Figure5G!$R$4:$U$4</c:f>
                <c:numCache>
                  <c:formatCode>General</c:formatCode>
                  <c:ptCount val="4"/>
                  <c:pt idx="0">
                    <c:v>7.296533013068264E-2</c:v>
                  </c:pt>
                  <c:pt idx="1">
                    <c:v>10.481983205058294</c:v>
                  </c:pt>
                  <c:pt idx="2">
                    <c:v>0.4304830758836613</c:v>
                  </c:pt>
                  <c:pt idx="3">
                    <c:v>8.5207479991183472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Figure5G!$R$2:$U$2</c:f>
              <c:strCache>
                <c:ptCount val="4"/>
                <c:pt idx="0">
                  <c:v>WT3h</c:v>
                </c:pt>
                <c:pt idx="1">
                  <c:v>trpA3h</c:v>
                </c:pt>
                <c:pt idx="2">
                  <c:v>WT6h</c:v>
                </c:pt>
                <c:pt idx="3">
                  <c:v>trpA6h</c:v>
                </c:pt>
              </c:strCache>
            </c:strRef>
          </c:cat>
          <c:val>
            <c:numRef>
              <c:f>Figure5G!$R$3:$U$3</c:f>
              <c:numCache>
                <c:formatCode>General</c:formatCode>
                <c:ptCount val="4"/>
                <c:pt idx="0">
                  <c:v>1.0151116307378651</c:v>
                </c:pt>
                <c:pt idx="1">
                  <c:v>41.335772613399222</c:v>
                </c:pt>
                <c:pt idx="2">
                  <c:v>1.1435653885514496</c:v>
                </c:pt>
                <c:pt idx="3">
                  <c:v>46.067734804245838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BC-4225-8E2C-03089366D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733624"/>
        <c:axId val="155732056"/>
      </c:barChart>
      <c:catAx>
        <c:axId val="15573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5732056"/>
        <c:crosses val="autoZero"/>
        <c:auto val="1"/>
        <c:lblAlgn val="ctr"/>
        <c:lblOffset val="100"/>
        <c:noMultiLvlLbl val="0"/>
      </c:catAx>
      <c:valAx>
        <c:axId val="15573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5733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trpE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Figure5H!$R$4:$U$4</c:f>
                <c:numCache>
                  <c:formatCode>General</c:formatCode>
                  <c:ptCount val="4"/>
                  <c:pt idx="0">
                    <c:v>8.165552296512528E-2</c:v>
                  </c:pt>
                  <c:pt idx="1">
                    <c:v>1.3816303814187161</c:v>
                  </c:pt>
                  <c:pt idx="2">
                    <c:v>0.20494278840957972</c:v>
                  </c:pt>
                  <c:pt idx="3">
                    <c:v>0.42498455066666241</c:v>
                  </c:pt>
                </c:numCache>
              </c:numRef>
            </c:plus>
            <c:minus>
              <c:numRef>
                <c:f>Figure5H!$R$4:$U$4</c:f>
                <c:numCache>
                  <c:formatCode>General</c:formatCode>
                  <c:ptCount val="4"/>
                  <c:pt idx="0">
                    <c:v>8.165552296512528E-2</c:v>
                  </c:pt>
                  <c:pt idx="1">
                    <c:v>1.3816303814187161</c:v>
                  </c:pt>
                  <c:pt idx="2">
                    <c:v>0.20494278840957972</c:v>
                  </c:pt>
                  <c:pt idx="3">
                    <c:v>0.42498455066666241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Figure5H!$R$2:$U$2</c:f>
              <c:strCache>
                <c:ptCount val="4"/>
                <c:pt idx="0">
                  <c:v>WT3h</c:v>
                </c:pt>
                <c:pt idx="1">
                  <c:v>trpA3h</c:v>
                </c:pt>
                <c:pt idx="2">
                  <c:v>WT6h</c:v>
                </c:pt>
                <c:pt idx="3">
                  <c:v>trpA6h</c:v>
                </c:pt>
              </c:strCache>
            </c:strRef>
          </c:cat>
          <c:val>
            <c:numRef>
              <c:f>Figure5H!$R$3:$U$3</c:f>
              <c:numCache>
                <c:formatCode>General</c:formatCode>
                <c:ptCount val="4"/>
                <c:pt idx="0">
                  <c:v>1.0175566301244876</c:v>
                </c:pt>
                <c:pt idx="1">
                  <c:v>5.8887653547915288</c:v>
                </c:pt>
                <c:pt idx="2">
                  <c:v>0.88034658714098968</c:v>
                </c:pt>
                <c:pt idx="3">
                  <c:v>4.1463283551199694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8F-4AEA-A936-9FB046A90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734016"/>
        <c:axId val="155726960"/>
      </c:barChart>
      <c:catAx>
        <c:axId val="15573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5726960"/>
        <c:crosses val="autoZero"/>
        <c:auto val="1"/>
        <c:lblAlgn val="ctr"/>
        <c:lblOffset val="100"/>
        <c:noMultiLvlLbl val="0"/>
      </c:catAx>
      <c:valAx>
        <c:axId val="15572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573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trpG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Figure5I!$R$4:$U$4</c:f>
                <c:numCache>
                  <c:formatCode>General</c:formatCode>
                  <c:ptCount val="4"/>
                  <c:pt idx="0">
                    <c:v>0.16577913929895288</c:v>
                  </c:pt>
                  <c:pt idx="1">
                    <c:v>1.5097243662115687</c:v>
                  </c:pt>
                  <c:pt idx="2">
                    <c:v>0.31563511091730556</c:v>
                  </c:pt>
                  <c:pt idx="3">
                    <c:v>1.1304304124670628</c:v>
                  </c:pt>
                </c:numCache>
              </c:numRef>
            </c:plus>
            <c:minus>
              <c:numRef>
                <c:f>Figure5I!$R$4:$U$4</c:f>
                <c:numCache>
                  <c:formatCode>General</c:formatCode>
                  <c:ptCount val="4"/>
                  <c:pt idx="0">
                    <c:v>0.16577913929895288</c:v>
                  </c:pt>
                  <c:pt idx="1">
                    <c:v>1.5097243662115687</c:v>
                  </c:pt>
                  <c:pt idx="2">
                    <c:v>0.31563511091730556</c:v>
                  </c:pt>
                  <c:pt idx="3">
                    <c:v>1.1304304124670628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Figure5I!$R$2:$U$2</c:f>
              <c:strCache>
                <c:ptCount val="4"/>
                <c:pt idx="0">
                  <c:v>WT3h</c:v>
                </c:pt>
                <c:pt idx="1">
                  <c:v>trpA3h</c:v>
                </c:pt>
                <c:pt idx="2">
                  <c:v>WT6h</c:v>
                </c:pt>
                <c:pt idx="3">
                  <c:v>trpA6h</c:v>
                </c:pt>
              </c:strCache>
            </c:strRef>
          </c:cat>
          <c:val>
            <c:numRef>
              <c:f>Figure5I!$R$3:$U$3</c:f>
              <c:numCache>
                <c:formatCode>General</c:formatCode>
                <c:ptCount val="4"/>
                <c:pt idx="0">
                  <c:v>1.0915104071886081</c:v>
                </c:pt>
                <c:pt idx="1">
                  <c:v>6.263363601796641</c:v>
                </c:pt>
                <c:pt idx="2">
                  <c:v>1.0802486009925893</c:v>
                </c:pt>
                <c:pt idx="3">
                  <c:v>6.6356050624838954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AF-48F5-A195-EB42A0E82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628120"/>
        <c:axId val="387627336"/>
      </c:barChart>
      <c:catAx>
        <c:axId val="38762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627336"/>
        <c:crosses val="autoZero"/>
        <c:auto val="1"/>
        <c:lblAlgn val="ctr"/>
        <c:lblOffset val="100"/>
        <c:noMultiLvlLbl val="0"/>
      </c:catAx>
      <c:valAx>
        <c:axId val="38762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628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trpI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Figure5J!$R$4:$U$4</c:f>
                <c:numCache>
                  <c:formatCode>General</c:formatCode>
                  <c:ptCount val="4"/>
                  <c:pt idx="0">
                    <c:v>0.31378778261128237</c:v>
                  </c:pt>
                  <c:pt idx="1">
                    <c:v>0.47333361153412939</c:v>
                  </c:pt>
                  <c:pt idx="2">
                    <c:v>0.35750554374863197</c:v>
                  </c:pt>
                  <c:pt idx="3">
                    <c:v>1.3303987785799845</c:v>
                  </c:pt>
                </c:numCache>
              </c:numRef>
            </c:plus>
            <c:minus>
              <c:numRef>
                <c:f>Figure5J!$R$4:$U$4</c:f>
                <c:numCache>
                  <c:formatCode>General</c:formatCode>
                  <c:ptCount val="4"/>
                  <c:pt idx="0">
                    <c:v>0.31378778261128237</c:v>
                  </c:pt>
                  <c:pt idx="1">
                    <c:v>0.47333361153412939</c:v>
                  </c:pt>
                  <c:pt idx="2">
                    <c:v>0.35750554374863197</c:v>
                  </c:pt>
                  <c:pt idx="3">
                    <c:v>1.3303987785799845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Figure5J!$R$2:$U$2</c:f>
              <c:strCache>
                <c:ptCount val="4"/>
                <c:pt idx="0">
                  <c:v>WT3h</c:v>
                </c:pt>
                <c:pt idx="1">
                  <c:v>trpA3h</c:v>
                </c:pt>
                <c:pt idx="2">
                  <c:v>WT6h</c:v>
                </c:pt>
                <c:pt idx="3">
                  <c:v>trpA6h</c:v>
                </c:pt>
              </c:strCache>
            </c:strRef>
          </c:cat>
          <c:val>
            <c:numRef>
              <c:f>Figure5J!$R$3:$U$3</c:f>
              <c:numCache>
                <c:formatCode>General</c:formatCode>
                <c:ptCount val="4"/>
                <c:pt idx="0">
                  <c:v>1.203613651464742</c:v>
                </c:pt>
                <c:pt idx="1">
                  <c:v>2.6497155331663653</c:v>
                </c:pt>
                <c:pt idx="2">
                  <c:v>0.92119082961838583</c:v>
                </c:pt>
                <c:pt idx="3">
                  <c:v>3.8548642727109006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EB-40D2-9DA8-1A4183DDF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627728"/>
        <c:axId val="387620672"/>
      </c:barChart>
      <c:catAx>
        <c:axId val="38762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620672"/>
        <c:crosses val="autoZero"/>
        <c:auto val="1"/>
        <c:lblAlgn val="ctr"/>
        <c:lblOffset val="100"/>
        <c:noMultiLvlLbl val="0"/>
      </c:catAx>
      <c:valAx>
        <c:axId val="3876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62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Figure6!$O$2:$O$4</c:f>
                <c:numCache>
                  <c:formatCode>General</c:formatCode>
                  <c:ptCount val="3"/>
                  <c:pt idx="0">
                    <c:v>0.19581264323441802</c:v>
                  </c:pt>
                  <c:pt idx="1">
                    <c:v>0.45243652455778238</c:v>
                  </c:pt>
                  <c:pt idx="2">
                    <c:v>0.24847414768430937</c:v>
                  </c:pt>
                </c:numCache>
              </c:numRef>
            </c:plus>
            <c:minus>
              <c:numRef>
                <c:f>Figure6!$O$2:$O$4</c:f>
                <c:numCache>
                  <c:formatCode>General</c:formatCode>
                  <c:ptCount val="3"/>
                  <c:pt idx="0">
                    <c:v>0.19581264323441802</c:v>
                  </c:pt>
                  <c:pt idx="1">
                    <c:v>0.45243652455778238</c:v>
                  </c:pt>
                  <c:pt idx="2">
                    <c:v>0.24847414768430937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Figure6!$M$2:$M$4</c:f>
              <c:strCache>
                <c:ptCount val="3"/>
                <c:pt idx="0">
                  <c:v>WT</c:v>
                </c:pt>
                <c:pt idx="1">
                  <c:v>trpA</c:v>
                </c:pt>
                <c:pt idx="2">
                  <c:v>pDSK-trpA</c:v>
                </c:pt>
              </c:strCache>
            </c:strRef>
          </c:cat>
          <c:val>
            <c:numRef>
              <c:f>Figure6!$N$2:$N$4</c:f>
              <c:numCache>
                <c:formatCode>General</c:formatCode>
                <c:ptCount val="3"/>
                <c:pt idx="0">
                  <c:v>8.0303910417887874</c:v>
                </c:pt>
                <c:pt idx="1">
                  <c:v>4.0530045845799876</c:v>
                </c:pt>
                <c:pt idx="2">
                  <c:v>5.9193042373870588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E0-4014-B3D9-CCB735BC1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623808"/>
        <c:axId val="387621456"/>
      </c:barChart>
      <c:catAx>
        <c:axId val="38762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621456"/>
        <c:crosses val="autoZero"/>
        <c:auto val="1"/>
        <c:lblAlgn val="ctr"/>
        <c:lblOffset val="100"/>
        <c:noMultiLvlLbl val="0"/>
      </c:catAx>
      <c:valAx>
        <c:axId val="3876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62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Figure2B!$O$2:$O$13</c:f>
                <c:numCache>
                  <c:formatCode>General</c:formatCode>
                  <c:ptCount val="12"/>
                  <c:pt idx="0">
                    <c:v>0.33739080917370001</c:v>
                  </c:pt>
                  <c:pt idx="1">
                    <c:v>0.28689465922806912</c:v>
                  </c:pt>
                  <c:pt idx="2">
                    <c:v>0.12972296596037439</c:v>
                  </c:pt>
                  <c:pt idx="3">
                    <c:v>0.20532272360789514</c:v>
                  </c:pt>
                  <c:pt idx="4">
                    <c:v>6.9612680293788351E-2</c:v>
                  </c:pt>
                  <c:pt idx="5">
                    <c:v>0.14843134468367622</c:v>
                  </c:pt>
                  <c:pt idx="6">
                    <c:v>0.17702175122905517</c:v>
                  </c:pt>
                  <c:pt idx="7">
                    <c:v>0.11403857217418915</c:v>
                  </c:pt>
                  <c:pt idx="8">
                    <c:v>7.5246073293958396E-2</c:v>
                  </c:pt>
                  <c:pt idx="9">
                    <c:v>0.2063075905027224</c:v>
                  </c:pt>
                  <c:pt idx="10">
                    <c:v>0.24086833956941425</c:v>
                  </c:pt>
                  <c:pt idx="11">
                    <c:v>0.20353712982401637</c:v>
                  </c:pt>
                </c:numCache>
              </c:numRef>
            </c:plus>
            <c:minus>
              <c:numRef>
                <c:f>Figure2B!$O$2:$O$13</c:f>
                <c:numCache>
                  <c:formatCode>General</c:formatCode>
                  <c:ptCount val="12"/>
                  <c:pt idx="0">
                    <c:v>0.33739080917370001</c:v>
                  </c:pt>
                  <c:pt idx="1">
                    <c:v>0.28689465922806912</c:v>
                  </c:pt>
                  <c:pt idx="2">
                    <c:v>0.12972296596037439</c:v>
                  </c:pt>
                  <c:pt idx="3">
                    <c:v>0.20532272360789514</c:v>
                  </c:pt>
                  <c:pt idx="4">
                    <c:v>6.9612680293788351E-2</c:v>
                  </c:pt>
                  <c:pt idx="5">
                    <c:v>0.14843134468367622</c:v>
                  </c:pt>
                  <c:pt idx="6">
                    <c:v>0.17702175122905517</c:v>
                  </c:pt>
                  <c:pt idx="7">
                    <c:v>0.11403857217418915</c:v>
                  </c:pt>
                  <c:pt idx="8">
                    <c:v>7.5246073293958396E-2</c:v>
                  </c:pt>
                  <c:pt idx="9">
                    <c:v>0.2063075905027224</c:v>
                  </c:pt>
                  <c:pt idx="10">
                    <c:v>0.24086833956941425</c:v>
                  </c:pt>
                  <c:pt idx="11">
                    <c:v>0.20353712982401637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Figure2B!$L$2:$M$13</c:f>
              <c:multiLvlStrCache>
                <c:ptCount val="12"/>
                <c:lvl>
                  <c:pt idx="0">
                    <c:v>Pcal WT</c:v>
                  </c:pt>
                  <c:pt idx="1">
                    <c:v>Pcal trpA</c:v>
                  </c:pt>
                  <c:pt idx="2">
                    <c:v>Pcal trpA comp</c:v>
                  </c:pt>
                  <c:pt idx="3">
                    <c:v>Pcal WT</c:v>
                  </c:pt>
                  <c:pt idx="4">
                    <c:v>Pcal trpA</c:v>
                  </c:pt>
                  <c:pt idx="5">
                    <c:v>Pcal trpA comp</c:v>
                  </c:pt>
                  <c:pt idx="6">
                    <c:v>Pcal WT</c:v>
                  </c:pt>
                  <c:pt idx="7">
                    <c:v>Pcal trpA</c:v>
                  </c:pt>
                  <c:pt idx="8">
                    <c:v>Pcal trpA comp</c:v>
                  </c:pt>
                  <c:pt idx="9">
                    <c:v>Pcal WT</c:v>
                  </c:pt>
                  <c:pt idx="10">
                    <c:v>Pcal trpA</c:v>
                  </c:pt>
                  <c:pt idx="11">
                    <c:v>Pcal trpA comp</c:v>
                  </c:pt>
                </c:lvl>
                <c:lvl>
                  <c:pt idx="0">
                    <c:v>0time</c:v>
                  </c:pt>
                  <c:pt idx="3">
                    <c:v>1dpi</c:v>
                  </c:pt>
                  <c:pt idx="6">
                    <c:v>3dpi</c:v>
                  </c:pt>
                  <c:pt idx="9">
                    <c:v>5dpi</c:v>
                  </c:pt>
                </c:lvl>
              </c:multiLvlStrCache>
            </c:multiLvlStrRef>
          </c:cat>
          <c:val>
            <c:numRef>
              <c:f>Figure2B!$N$2:$N$13</c:f>
              <c:numCache>
                <c:formatCode>General</c:formatCode>
                <c:ptCount val="12"/>
                <c:pt idx="0">
                  <c:v>5.8125796502745688</c:v>
                </c:pt>
                <c:pt idx="1">
                  <c:v>5.879385221501269</c:v>
                </c:pt>
                <c:pt idx="2">
                  <c:v>5.8246253999688378</c:v>
                </c:pt>
                <c:pt idx="3">
                  <c:v>6.0779622457132545</c:v>
                </c:pt>
                <c:pt idx="4">
                  <c:v>3.0582840623133776</c:v>
                </c:pt>
                <c:pt idx="5">
                  <c:v>5.5596437182991707</c:v>
                </c:pt>
                <c:pt idx="6">
                  <c:v>7.9382164123733583</c:v>
                </c:pt>
                <c:pt idx="7">
                  <c:v>3.8810758148793867</c:v>
                </c:pt>
                <c:pt idx="8">
                  <c:v>7.760666765227711</c:v>
                </c:pt>
                <c:pt idx="9">
                  <c:v>6.9904373471509942</c:v>
                </c:pt>
                <c:pt idx="10">
                  <c:v>3.1538637438017241</c:v>
                </c:pt>
                <c:pt idx="11">
                  <c:v>6.1376792729186889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28-49EA-8BE3-10A35B8D1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892856"/>
        <c:axId val="153893640"/>
      </c:barChart>
      <c:catAx>
        <c:axId val="153892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893640"/>
        <c:crosses val="autoZero"/>
        <c:auto val="1"/>
        <c:lblAlgn val="ctr"/>
        <c:lblOffset val="100"/>
        <c:noMultiLvlLbl val="0"/>
      </c:catAx>
      <c:valAx>
        <c:axId val="15389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892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Figure6!$O$5:$O$7</c:f>
                <c:numCache>
                  <c:formatCode>General</c:formatCode>
                  <c:ptCount val="3"/>
                  <c:pt idx="0">
                    <c:v>3.6357283732413814E-2</c:v>
                  </c:pt>
                  <c:pt idx="1">
                    <c:v>0.41535316962660995</c:v>
                  </c:pt>
                  <c:pt idx="2">
                    <c:v>0.3374607193667199</c:v>
                  </c:pt>
                </c:numCache>
              </c:numRef>
            </c:plus>
            <c:minus>
              <c:numRef>
                <c:f>Figure6!$O$5:$O$7</c:f>
                <c:numCache>
                  <c:formatCode>General</c:formatCode>
                  <c:ptCount val="3"/>
                  <c:pt idx="0">
                    <c:v>3.6357283732413814E-2</c:v>
                  </c:pt>
                  <c:pt idx="1">
                    <c:v>0.41535316962660995</c:v>
                  </c:pt>
                  <c:pt idx="2">
                    <c:v>0.3374607193667199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Figure6!$M$5:$M$7</c:f>
              <c:strCache>
                <c:ptCount val="3"/>
                <c:pt idx="0">
                  <c:v>WT</c:v>
                </c:pt>
                <c:pt idx="1">
                  <c:v>trpA</c:v>
                </c:pt>
                <c:pt idx="2">
                  <c:v>pDSK-trpA</c:v>
                </c:pt>
              </c:strCache>
            </c:strRef>
          </c:cat>
          <c:val>
            <c:numRef>
              <c:f>Figure6!$N$5:$N$7</c:f>
              <c:numCache>
                <c:formatCode>General</c:formatCode>
                <c:ptCount val="3"/>
                <c:pt idx="0">
                  <c:v>7.7479181480583179</c:v>
                </c:pt>
                <c:pt idx="1">
                  <c:v>3.6892258906758801</c:v>
                </c:pt>
                <c:pt idx="2">
                  <c:v>7.2010648934198018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11-468B-BC70-C093B51E6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622240"/>
        <c:axId val="387623416"/>
      </c:barChart>
      <c:catAx>
        <c:axId val="38762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623416"/>
        <c:crosses val="autoZero"/>
        <c:auto val="1"/>
        <c:lblAlgn val="ctr"/>
        <c:lblOffset val="100"/>
        <c:noMultiLvlLbl val="0"/>
      </c:catAx>
      <c:valAx>
        <c:axId val="38762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62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Figure6!$O$8:$O$10</c:f>
                <c:numCache>
                  <c:formatCode>General</c:formatCode>
                  <c:ptCount val="3"/>
                  <c:pt idx="0">
                    <c:v>0.24777065624082042</c:v>
                  </c:pt>
                  <c:pt idx="1">
                    <c:v>0.10057457273926065</c:v>
                  </c:pt>
                  <c:pt idx="2">
                    <c:v>0.31750880840712997</c:v>
                  </c:pt>
                </c:numCache>
              </c:numRef>
            </c:plus>
            <c:minus>
              <c:numRef>
                <c:f>Figure6!$O$8:$O$10</c:f>
                <c:numCache>
                  <c:formatCode>General</c:formatCode>
                  <c:ptCount val="3"/>
                  <c:pt idx="0">
                    <c:v>0.24777065624082042</c:v>
                  </c:pt>
                  <c:pt idx="1">
                    <c:v>0.10057457273926065</c:v>
                  </c:pt>
                  <c:pt idx="2">
                    <c:v>0.31750880840712997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Figure6!$M$8:$M$10</c:f>
              <c:strCache>
                <c:ptCount val="3"/>
                <c:pt idx="0">
                  <c:v>WT</c:v>
                </c:pt>
                <c:pt idx="1">
                  <c:v>trpA</c:v>
                </c:pt>
                <c:pt idx="2">
                  <c:v>pDSK-trpA</c:v>
                </c:pt>
              </c:strCache>
            </c:strRef>
          </c:cat>
          <c:val>
            <c:numRef>
              <c:f>Figure6!$N$8:$N$10</c:f>
              <c:numCache>
                <c:formatCode>General</c:formatCode>
                <c:ptCount val="3"/>
                <c:pt idx="0">
                  <c:v>7.8103938342749437</c:v>
                </c:pt>
                <c:pt idx="1">
                  <c:v>5.4059014019054574</c:v>
                </c:pt>
                <c:pt idx="2">
                  <c:v>7.4707066705432421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5A-49AB-B30B-FE94868B9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621064"/>
        <c:axId val="387624984"/>
      </c:barChart>
      <c:catAx>
        <c:axId val="387621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624984"/>
        <c:crosses val="autoZero"/>
        <c:auto val="1"/>
        <c:lblAlgn val="ctr"/>
        <c:lblOffset val="100"/>
        <c:noMultiLvlLbl val="0"/>
      </c:catAx>
      <c:valAx>
        <c:axId val="38762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621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SupFigS1!$G$4:$I$4</c:f>
                <c:numCache>
                  <c:formatCode>General</c:formatCode>
                  <c:ptCount val="3"/>
                  <c:pt idx="0">
                    <c:v>8.8191710368819648E-2</c:v>
                  </c:pt>
                  <c:pt idx="1">
                    <c:v>0.23333333333333328</c:v>
                  </c:pt>
                  <c:pt idx="2">
                    <c:v>6.6666666666666582E-2</c:v>
                  </c:pt>
                </c:numCache>
              </c:numRef>
            </c:plus>
            <c:minus>
              <c:numRef>
                <c:f>SupFigS1!$G$4:$I$4</c:f>
                <c:numCache>
                  <c:formatCode>General</c:formatCode>
                  <c:ptCount val="3"/>
                  <c:pt idx="0">
                    <c:v>8.8191710368819648E-2</c:v>
                  </c:pt>
                  <c:pt idx="1">
                    <c:v>0.23333333333333328</c:v>
                  </c:pt>
                  <c:pt idx="2">
                    <c:v>6.6666666666666582E-2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SupFigS1!$G$1:$I$2</c:f>
              <c:multiLvlStrCache>
                <c:ptCount val="3"/>
                <c:lvl>
                  <c:pt idx="0">
                    <c:v>WT</c:v>
                  </c:pt>
                  <c:pt idx="1">
                    <c:v>trpA</c:v>
                  </c:pt>
                  <c:pt idx="2">
                    <c:v>pDSK-trpA</c:v>
                  </c:pt>
                </c:lvl>
                <c:lvl>
                  <c:pt idx="0">
                    <c:v>24h</c:v>
                  </c:pt>
                </c:lvl>
              </c:multiLvlStrCache>
            </c:multiLvlStrRef>
          </c:cat>
          <c:val>
            <c:numRef>
              <c:f>SupFigS1!$G$3:$I$3</c:f>
              <c:numCache>
                <c:formatCode>General</c:formatCode>
                <c:ptCount val="3"/>
                <c:pt idx="0">
                  <c:v>3.7333333333333329</c:v>
                </c:pt>
                <c:pt idx="1">
                  <c:v>4.166666666666667</c:v>
                </c:pt>
                <c:pt idx="2">
                  <c:v>3.2666666666666671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A2-4708-B637-2D657289C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622632"/>
        <c:axId val="387623024"/>
      </c:barChart>
      <c:catAx>
        <c:axId val="3876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623024"/>
        <c:crosses val="autoZero"/>
        <c:auto val="1"/>
        <c:lblAlgn val="ctr"/>
        <c:lblOffset val="100"/>
        <c:noMultiLvlLbl val="0"/>
      </c:catAx>
      <c:valAx>
        <c:axId val="38762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622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SupFigS2!$P$2:$P$13</c:f>
                <c:numCache>
                  <c:formatCode>General</c:formatCode>
                  <c:ptCount val="12"/>
                  <c:pt idx="0">
                    <c:v>2.4491534054978659E-2</c:v>
                  </c:pt>
                  <c:pt idx="1">
                    <c:v>5.5057690864497924E-2</c:v>
                  </c:pt>
                  <c:pt idx="2">
                    <c:v>5.9706749366664744E-2</c:v>
                  </c:pt>
                  <c:pt idx="3">
                    <c:v>7.1128407802680621E-2</c:v>
                  </c:pt>
                  <c:pt idx="4">
                    <c:v>9.9034418394850166E-2</c:v>
                  </c:pt>
                  <c:pt idx="5">
                    <c:v>0.11867954834691458</c:v>
                  </c:pt>
                  <c:pt idx="6">
                    <c:v>0.1185488349681233</c:v>
                  </c:pt>
                  <c:pt idx="7">
                    <c:v>0.34431620782464151</c:v>
                  </c:pt>
                  <c:pt idx="8">
                    <c:v>4.9142247528166746E-2</c:v>
                  </c:pt>
                  <c:pt idx="9">
                    <c:v>0.16858477674542033</c:v>
                  </c:pt>
                  <c:pt idx="10">
                    <c:v>0.20689365242206456</c:v>
                  </c:pt>
                  <c:pt idx="11">
                    <c:v>0.31053652981579161</c:v>
                  </c:pt>
                </c:numCache>
              </c:numRef>
            </c:plus>
            <c:minus>
              <c:numRef>
                <c:f>SupFigS2!$P$2:$P$13</c:f>
                <c:numCache>
                  <c:formatCode>General</c:formatCode>
                  <c:ptCount val="12"/>
                  <c:pt idx="0">
                    <c:v>2.4491534054978659E-2</c:v>
                  </c:pt>
                  <c:pt idx="1">
                    <c:v>5.5057690864497924E-2</c:v>
                  </c:pt>
                  <c:pt idx="2">
                    <c:v>5.9706749366664744E-2</c:v>
                  </c:pt>
                  <c:pt idx="3">
                    <c:v>7.1128407802680621E-2</c:v>
                  </c:pt>
                  <c:pt idx="4">
                    <c:v>9.9034418394850166E-2</c:v>
                  </c:pt>
                  <c:pt idx="5">
                    <c:v>0.11867954834691458</c:v>
                  </c:pt>
                  <c:pt idx="6">
                    <c:v>0.1185488349681233</c:v>
                  </c:pt>
                  <c:pt idx="7">
                    <c:v>0.34431620782464151</c:v>
                  </c:pt>
                  <c:pt idx="8">
                    <c:v>4.9142247528166746E-2</c:v>
                  </c:pt>
                  <c:pt idx="9">
                    <c:v>0.16858477674542033</c:v>
                  </c:pt>
                  <c:pt idx="10">
                    <c:v>0.20689365242206456</c:v>
                  </c:pt>
                  <c:pt idx="11">
                    <c:v>0.31053652981579161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SupFigS2!$M$2:$N$13</c:f>
              <c:multiLvlStrCache>
                <c:ptCount val="12"/>
                <c:lvl>
                  <c:pt idx="0">
                    <c:v>WT</c:v>
                  </c:pt>
                  <c:pt idx="1">
                    <c:v>trpA</c:v>
                  </c:pt>
                  <c:pt idx="2">
                    <c:v>trpA+trp50</c:v>
                  </c:pt>
                  <c:pt idx="3">
                    <c:v>WT</c:v>
                  </c:pt>
                  <c:pt idx="4">
                    <c:v>trpA</c:v>
                  </c:pt>
                  <c:pt idx="5">
                    <c:v>trpA+trp50</c:v>
                  </c:pt>
                  <c:pt idx="6">
                    <c:v>WT</c:v>
                  </c:pt>
                  <c:pt idx="7">
                    <c:v>trpA</c:v>
                  </c:pt>
                  <c:pt idx="8">
                    <c:v>trpA+trp50</c:v>
                  </c:pt>
                  <c:pt idx="9">
                    <c:v>WT</c:v>
                  </c:pt>
                  <c:pt idx="10">
                    <c:v>trpA</c:v>
                  </c:pt>
                  <c:pt idx="11">
                    <c:v>trpA+trp50</c:v>
                  </c:pt>
                </c:lvl>
                <c:lvl>
                  <c:pt idx="0">
                    <c:v>0time</c:v>
                  </c:pt>
                  <c:pt idx="3">
                    <c:v>1dpi</c:v>
                  </c:pt>
                  <c:pt idx="6">
                    <c:v>3dpi</c:v>
                  </c:pt>
                  <c:pt idx="9">
                    <c:v>5dpi</c:v>
                  </c:pt>
                </c:lvl>
              </c:multiLvlStrCache>
            </c:multiLvlStrRef>
          </c:cat>
          <c:val>
            <c:numRef>
              <c:f>SupFigS2!$O$2:$O$13</c:f>
              <c:numCache>
                <c:formatCode>General</c:formatCode>
                <c:ptCount val="12"/>
                <c:pt idx="0">
                  <c:v>3.7124156144569955</c:v>
                </c:pt>
                <c:pt idx="1">
                  <c:v>3.7870712331999665</c:v>
                </c:pt>
                <c:pt idx="2">
                  <c:v>3.642705083101017</c:v>
                </c:pt>
                <c:pt idx="3">
                  <c:v>6.5482631689273409</c:v>
                </c:pt>
                <c:pt idx="4">
                  <c:v>3.4472329682728664</c:v>
                </c:pt>
                <c:pt idx="5">
                  <c:v>5.5761299520368857</c:v>
                </c:pt>
                <c:pt idx="6">
                  <c:v>7.2739796526985208</c:v>
                </c:pt>
                <c:pt idx="7">
                  <c:v>2.848473794658041</c:v>
                </c:pt>
                <c:pt idx="8">
                  <c:v>6.3352623497336422</c:v>
                </c:pt>
                <c:pt idx="9">
                  <c:v>5.5099956923040656</c:v>
                </c:pt>
                <c:pt idx="10">
                  <c:v>1.9735000658465467</c:v>
                </c:pt>
                <c:pt idx="11">
                  <c:v>5.2754502251759057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C7-4C46-A116-7BCE4466A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624200"/>
        <c:axId val="387626944"/>
      </c:barChart>
      <c:catAx>
        <c:axId val="387624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626944"/>
        <c:crosses val="autoZero"/>
        <c:auto val="1"/>
        <c:lblAlgn val="ctr"/>
        <c:lblOffset val="100"/>
        <c:noMultiLvlLbl val="0"/>
      </c:catAx>
      <c:valAx>
        <c:axId val="38762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624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cmaA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FigureS3!$G$24:$H$24</c:f>
                <c:numCache>
                  <c:formatCode>General</c:formatCode>
                  <c:ptCount val="2"/>
                  <c:pt idx="0">
                    <c:v>2.6629611425123122E-2</c:v>
                  </c:pt>
                  <c:pt idx="1">
                    <c:v>3.0935552706100568E-2</c:v>
                  </c:pt>
                </c:numCache>
              </c:numRef>
            </c:plus>
            <c:minus>
              <c:numRef>
                <c:f>FigureS3!$G$24:$H$24</c:f>
                <c:numCache>
                  <c:formatCode>General</c:formatCode>
                  <c:ptCount val="2"/>
                  <c:pt idx="0">
                    <c:v>2.6629611425123122E-2</c:v>
                  </c:pt>
                  <c:pt idx="1">
                    <c:v>3.0935552706100568E-2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FigureS3!$G$22:$H$22</c:f>
              <c:strCache>
                <c:ptCount val="2"/>
                <c:pt idx="0">
                  <c:v>WT</c:v>
                </c:pt>
                <c:pt idx="1">
                  <c:v>trpA</c:v>
                </c:pt>
              </c:strCache>
            </c:strRef>
          </c:cat>
          <c:val>
            <c:numRef>
              <c:f>FigureS3!$G$23:$H$23</c:f>
              <c:numCache>
                <c:formatCode>General</c:formatCode>
                <c:ptCount val="2"/>
                <c:pt idx="0">
                  <c:v>1.0010757898139506</c:v>
                </c:pt>
                <c:pt idx="1">
                  <c:v>0.64242426513541973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D9-B947-84FA-CE1A5A0DB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351944"/>
        <c:axId val="388352336"/>
      </c:barChart>
      <c:catAx>
        <c:axId val="38835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52336"/>
        <c:crosses val="autoZero"/>
        <c:auto val="1"/>
        <c:lblAlgn val="ctr"/>
        <c:lblOffset val="100"/>
        <c:noMultiLvlLbl val="0"/>
      </c:catAx>
      <c:valAx>
        <c:axId val="38835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51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cfl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FigureS3!$J$24:$K$24</c:f>
                <c:numCache>
                  <c:formatCode>General</c:formatCode>
                  <c:ptCount val="2"/>
                  <c:pt idx="0">
                    <c:v>8.6555233101588358E-2</c:v>
                  </c:pt>
                  <c:pt idx="1">
                    <c:v>2.3596300000000001E-2</c:v>
                  </c:pt>
                </c:numCache>
              </c:numRef>
            </c:plus>
            <c:minus>
              <c:numRef>
                <c:f>FigureS3!$J$24:$K$24</c:f>
                <c:numCache>
                  <c:formatCode>General</c:formatCode>
                  <c:ptCount val="2"/>
                  <c:pt idx="0">
                    <c:v>8.6555233101588358E-2</c:v>
                  </c:pt>
                  <c:pt idx="1">
                    <c:v>2.3596300000000001E-2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FigureS3!$J$22:$K$22</c:f>
              <c:strCache>
                <c:ptCount val="2"/>
                <c:pt idx="0">
                  <c:v>WT</c:v>
                </c:pt>
                <c:pt idx="1">
                  <c:v>trpA</c:v>
                </c:pt>
              </c:strCache>
            </c:strRef>
          </c:cat>
          <c:val>
            <c:numRef>
              <c:f>FigureS3!$J$23:$K$23</c:f>
              <c:numCache>
                <c:formatCode>General</c:formatCode>
                <c:ptCount val="2"/>
                <c:pt idx="0">
                  <c:v>1.0101209581765724</c:v>
                </c:pt>
                <c:pt idx="1">
                  <c:v>0.59143162999999999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47-C546-A01F-DFD3D37D1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355864"/>
        <c:axId val="388356648"/>
      </c:barChart>
      <c:catAx>
        <c:axId val="38835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56648"/>
        <c:crosses val="autoZero"/>
        <c:auto val="1"/>
        <c:lblAlgn val="ctr"/>
        <c:lblOffset val="100"/>
        <c:noMultiLvlLbl val="0"/>
      </c:catAx>
      <c:valAx>
        <c:axId val="38835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55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hrpL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FigureS3!$M$24:$N$24</c:f>
                <c:numCache>
                  <c:formatCode>General</c:formatCode>
                  <c:ptCount val="2"/>
                  <c:pt idx="0">
                    <c:v>5.1625203804378739E-2</c:v>
                  </c:pt>
                  <c:pt idx="1">
                    <c:v>7.9890811019104075E-3</c:v>
                  </c:pt>
                </c:numCache>
              </c:numRef>
            </c:plus>
            <c:minus>
              <c:numRef>
                <c:f>FigureS3!$M$24:$N$24</c:f>
                <c:numCache>
                  <c:formatCode>General</c:formatCode>
                  <c:ptCount val="2"/>
                  <c:pt idx="0">
                    <c:v>5.1625203804378739E-2</c:v>
                  </c:pt>
                  <c:pt idx="1">
                    <c:v>7.9890811019104075E-3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FigureS3!$M$22:$N$22</c:f>
              <c:strCache>
                <c:ptCount val="2"/>
                <c:pt idx="0">
                  <c:v>WT</c:v>
                </c:pt>
                <c:pt idx="1">
                  <c:v>trpA</c:v>
                </c:pt>
              </c:strCache>
            </c:strRef>
          </c:cat>
          <c:val>
            <c:numRef>
              <c:f>FigureS3!$M$23:$N$23</c:f>
              <c:numCache>
                <c:formatCode>General</c:formatCode>
                <c:ptCount val="2"/>
                <c:pt idx="0">
                  <c:v>1.0038869535331163</c:v>
                </c:pt>
                <c:pt idx="1">
                  <c:v>0.24417599669304327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C8-DE4C-B97F-89440BC4E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351552"/>
        <c:axId val="388350768"/>
      </c:barChart>
      <c:catAx>
        <c:axId val="38835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50768"/>
        <c:crosses val="autoZero"/>
        <c:auto val="1"/>
        <c:lblAlgn val="ctr"/>
        <c:lblOffset val="100"/>
        <c:noMultiLvlLbl val="0"/>
      </c:catAx>
      <c:valAx>
        <c:axId val="38835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5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corR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FigureS3!$Q$24:$R$24</c:f>
                <c:numCache>
                  <c:formatCode>General</c:formatCode>
                  <c:ptCount val="2"/>
                  <c:pt idx="0">
                    <c:v>4.4883031065254923E-2</c:v>
                  </c:pt>
                  <c:pt idx="1">
                    <c:v>2.3596300000000001E-2</c:v>
                  </c:pt>
                </c:numCache>
              </c:numRef>
            </c:plus>
            <c:minus>
              <c:numRef>
                <c:f>FigureS3!$Q$24:$R$24</c:f>
                <c:numCache>
                  <c:formatCode>General</c:formatCode>
                  <c:ptCount val="2"/>
                  <c:pt idx="0">
                    <c:v>4.4883031065254923E-2</c:v>
                  </c:pt>
                  <c:pt idx="1">
                    <c:v>2.3596300000000001E-2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FigureS3!$Q$22:$R$22</c:f>
              <c:strCache>
                <c:ptCount val="2"/>
                <c:pt idx="0">
                  <c:v>WT</c:v>
                </c:pt>
                <c:pt idx="1">
                  <c:v>trpA</c:v>
                </c:pt>
              </c:strCache>
            </c:strRef>
          </c:cat>
          <c:val>
            <c:numRef>
              <c:f>FigureS3!$Q$23:$R$23</c:f>
              <c:numCache>
                <c:formatCode>General</c:formatCode>
                <c:ptCount val="2"/>
                <c:pt idx="0">
                  <c:v>1.0030401328089187</c:v>
                </c:pt>
                <c:pt idx="1">
                  <c:v>0.59143162999999999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5E-0E4D-B5B3-3C08ED035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353120"/>
        <c:axId val="388353512"/>
      </c:barChart>
      <c:catAx>
        <c:axId val="38835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53512"/>
        <c:crosses val="autoZero"/>
        <c:auto val="1"/>
        <c:lblAlgn val="ctr"/>
        <c:lblOffset val="100"/>
        <c:noMultiLvlLbl val="0"/>
      </c:catAx>
      <c:valAx>
        <c:axId val="388353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5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avrPto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FigureS3!$T$24:$U$24</c:f>
                <c:numCache>
                  <c:formatCode>General</c:formatCode>
                  <c:ptCount val="2"/>
                  <c:pt idx="0">
                    <c:v>2.0998587331757617E-2</c:v>
                  </c:pt>
                  <c:pt idx="1">
                    <c:v>1.7866909378291936E-2</c:v>
                  </c:pt>
                </c:numCache>
              </c:numRef>
            </c:plus>
            <c:minus>
              <c:numRef>
                <c:f>FigureS3!$T$24:$U$24</c:f>
                <c:numCache>
                  <c:formatCode>General</c:formatCode>
                  <c:ptCount val="2"/>
                  <c:pt idx="0">
                    <c:v>2.0998587331757617E-2</c:v>
                  </c:pt>
                  <c:pt idx="1">
                    <c:v>1.7866909378291936E-2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FigureS3!$T$22:$U$22</c:f>
              <c:strCache>
                <c:ptCount val="2"/>
                <c:pt idx="0">
                  <c:v>WT</c:v>
                </c:pt>
                <c:pt idx="1">
                  <c:v>trpA</c:v>
                </c:pt>
              </c:strCache>
            </c:strRef>
          </c:cat>
          <c:val>
            <c:numRef>
              <c:f>FigureS3!$T$23:$U$23</c:f>
              <c:numCache>
                <c:formatCode>General</c:formatCode>
                <c:ptCount val="2"/>
                <c:pt idx="0">
                  <c:v>1.0006615948359536</c:v>
                </c:pt>
                <c:pt idx="1">
                  <c:v>0.28324146556754676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AD-024D-8997-D7577D4E7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354296"/>
        <c:axId val="388353904"/>
      </c:barChart>
      <c:catAx>
        <c:axId val="38835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53904"/>
        <c:crosses val="autoZero"/>
        <c:auto val="1"/>
        <c:lblAlgn val="ctr"/>
        <c:lblOffset val="100"/>
        <c:noMultiLvlLbl val="0"/>
      </c:catAx>
      <c:valAx>
        <c:axId val="38835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54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hopM1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FigureS3!$W$24:$X$24</c:f>
                <c:numCache>
                  <c:formatCode>General</c:formatCode>
                  <c:ptCount val="2"/>
                  <c:pt idx="0">
                    <c:v>2.7122728906399135E-2</c:v>
                  </c:pt>
                  <c:pt idx="1">
                    <c:v>2.3596300000000001E-2</c:v>
                  </c:pt>
                </c:numCache>
              </c:numRef>
            </c:plus>
            <c:minus>
              <c:numRef>
                <c:f>FigureS3!$W$24:$X$24</c:f>
                <c:numCache>
                  <c:formatCode>General</c:formatCode>
                  <c:ptCount val="2"/>
                  <c:pt idx="0">
                    <c:v>2.7122728906399135E-2</c:v>
                  </c:pt>
                  <c:pt idx="1">
                    <c:v>2.3596300000000001E-2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FigureS3!$W$22:$X$22</c:f>
              <c:strCache>
                <c:ptCount val="2"/>
                <c:pt idx="0">
                  <c:v>WT</c:v>
                </c:pt>
                <c:pt idx="1">
                  <c:v>trpA</c:v>
                </c:pt>
              </c:strCache>
            </c:strRef>
          </c:cat>
          <c:val>
            <c:numRef>
              <c:f>FigureS3!$W$23:$X$23</c:f>
              <c:numCache>
                <c:formatCode>General</c:formatCode>
                <c:ptCount val="2"/>
                <c:pt idx="0">
                  <c:v>1.0010789395265296</c:v>
                </c:pt>
                <c:pt idx="1">
                  <c:v>0.59143162999999999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07-9A4F-B9BA-6B05EA589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354688"/>
        <c:axId val="388355472"/>
      </c:barChart>
      <c:catAx>
        <c:axId val="38835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55472"/>
        <c:crosses val="autoZero"/>
        <c:auto val="1"/>
        <c:lblAlgn val="ctr"/>
        <c:lblOffset val="100"/>
        <c:noMultiLvlLbl val="0"/>
      </c:catAx>
      <c:valAx>
        <c:axId val="38835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5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Figure2D!$O$2:$O$13</c:f>
                <c:numCache>
                  <c:formatCode>General</c:formatCode>
                  <c:ptCount val="12"/>
                  <c:pt idx="0">
                    <c:v>7.0337472372980422E-2</c:v>
                  </c:pt>
                  <c:pt idx="1">
                    <c:v>3.3946903713314193E-2</c:v>
                  </c:pt>
                  <c:pt idx="2">
                    <c:v>3.7307484881503268E-2</c:v>
                  </c:pt>
                  <c:pt idx="3">
                    <c:v>0.11874461280021088</c:v>
                  </c:pt>
                  <c:pt idx="4">
                    <c:v>4.7301462950671579E-2</c:v>
                  </c:pt>
                  <c:pt idx="5">
                    <c:v>8.1683674936568404E-2</c:v>
                  </c:pt>
                  <c:pt idx="6">
                    <c:v>9.9109921194888928E-2</c:v>
                  </c:pt>
                  <c:pt idx="7">
                    <c:v>0.15529789317119444</c:v>
                  </c:pt>
                  <c:pt idx="8">
                    <c:v>0.28666383021662839</c:v>
                  </c:pt>
                  <c:pt idx="9">
                    <c:v>0.11413992628706673</c:v>
                  </c:pt>
                  <c:pt idx="10">
                    <c:v>0.1151282496764314</c:v>
                  </c:pt>
                  <c:pt idx="11">
                    <c:v>0.15795991753725983</c:v>
                  </c:pt>
                </c:numCache>
              </c:numRef>
            </c:plus>
            <c:minus>
              <c:numRef>
                <c:f>Figure2D!$O$2:$O$13</c:f>
                <c:numCache>
                  <c:formatCode>General</c:formatCode>
                  <c:ptCount val="12"/>
                  <c:pt idx="0">
                    <c:v>7.0337472372980422E-2</c:v>
                  </c:pt>
                  <c:pt idx="1">
                    <c:v>3.3946903713314193E-2</c:v>
                  </c:pt>
                  <c:pt idx="2">
                    <c:v>3.7307484881503268E-2</c:v>
                  </c:pt>
                  <c:pt idx="3">
                    <c:v>0.11874461280021088</c:v>
                  </c:pt>
                  <c:pt idx="4">
                    <c:v>4.7301462950671579E-2</c:v>
                  </c:pt>
                  <c:pt idx="5">
                    <c:v>8.1683674936568404E-2</c:v>
                  </c:pt>
                  <c:pt idx="6">
                    <c:v>9.9109921194888928E-2</c:v>
                  </c:pt>
                  <c:pt idx="7">
                    <c:v>0.15529789317119444</c:v>
                  </c:pt>
                  <c:pt idx="8">
                    <c:v>0.28666383021662839</c:v>
                  </c:pt>
                  <c:pt idx="9">
                    <c:v>0.11413992628706673</c:v>
                  </c:pt>
                  <c:pt idx="10">
                    <c:v>0.1151282496764314</c:v>
                  </c:pt>
                  <c:pt idx="11">
                    <c:v>0.15795991753725983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Figure2D!$L$2:$M$13</c:f>
              <c:multiLvlStrCache>
                <c:ptCount val="12"/>
                <c:lvl>
                  <c:pt idx="0">
                    <c:v>Pcal WT</c:v>
                  </c:pt>
                  <c:pt idx="1">
                    <c:v>Pcal trpA</c:v>
                  </c:pt>
                  <c:pt idx="2">
                    <c:v>Pcal tripA comp</c:v>
                  </c:pt>
                  <c:pt idx="3">
                    <c:v>Pcal WT</c:v>
                  </c:pt>
                  <c:pt idx="4">
                    <c:v>Pcal trpA</c:v>
                  </c:pt>
                  <c:pt idx="5">
                    <c:v>Pcal tripA comp</c:v>
                  </c:pt>
                  <c:pt idx="6">
                    <c:v>Pcal WT</c:v>
                  </c:pt>
                  <c:pt idx="7">
                    <c:v>Pcal trpA</c:v>
                  </c:pt>
                  <c:pt idx="8">
                    <c:v>Pcal tripA comp</c:v>
                  </c:pt>
                  <c:pt idx="9">
                    <c:v>Pcal WT</c:v>
                  </c:pt>
                  <c:pt idx="10">
                    <c:v>Pcal trpA</c:v>
                  </c:pt>
                  <c:pt idx="11">
                    <c:v>Pcal tripA comp</c:v>
                  </c:pt>
                </c:lvl>
                <c:lvl>
                  <c:pt idx="0">
                    <c:v>0time</c:v>
                  </c:pt>
                  <c:pt idx="3">
                    <c:v>1dpi</c:v>
                  </c:pt>
                  <c:pt idx="6">
                    <c:v>3dpi</c:v>
                  </c:pt>
                  <c:pt idx="9">
                    <c:v>5dpi</c:v>
                  </c:pt>
                </c:lvl>
              </c:multiLvlStrCache>
            </c:multiLvlStrRef>
          </c:cat>
          <c:val>
            <c:numRef>
              <c:f>Figure2D!$N$2:$N$13</c:f>
              <c:numCache>
                <c:formatCode>General</c:formatCode>
                <c:ptCount val="12"/>
                <c:pt idx="0">
                  <c:v>3.1862795451194734</c:v>
                </c:pt>
                <c:pt idx="1">
                  <c:v>2.9804591938250584</c:v>
                </c:pt>
                <c:pt idx="2">
                  <c:v>3.1521879611286878</c:v>
                </c:pt>
                <c:pt idx="3">
                  <c:v>4.7315601645718592</c:v>
                </c:pt>
                <c:pt idx="4">
                  <c:v>2.8771600245465128</c:v>
                </c:pt>
                <c:pt idx="5">
                  <c:v>4.6700080519945608</c:v>
                </c:pt>
                <c:pt idx="6">
                  <c:v>7.2381297307354693</c:v>
                </c:pt>
                <c:pt idx="7">
                  <c:v>4.3104796863136654</c:v>
                </c:pt>
                <c:pt idx="8">
                  <c:v>6.6389052673734286</c:v>
                </c:pt>
                <c:pt idx="9">
                  <c:v>6.858493435559212</c:v>
                </c:pt>
                <c:pt idx="10">
                  <c:v>2.6062780191354733</c:v>
                </c:pt>
                <c:pt idx="11">
                  <c:v>6.4507839731411289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80-4796-A6A2-468A72FCF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894032"/>
        <c:axId val="153890896"/>
      </c:barChart>
      <c:catAx>
        <c:axId val="15389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890896"/>
        <c:crosses val="autoZero"/>
        <c:auto val="1"/>
        <c:lblAlgn val="ctr"/>
        <c:lblOffset val="100"/>
        <c:noMultiLvlLbl val="0"/>
      </c:catAx>
      <c:valAx>
        <c:axId val="15389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89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avrE1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FigureS3!$AA$24:$AB$24</c:f>
                <c:numCache>
                  <c:formatCode>General</c:formatCode>
                  <c:ptCount val="2"/>
                  <c:pt idx="0">
                    <c:v>4.2315248850980057E-2</c:v>
                  </c:pt>
                  <c:pt idx="1">
                    <c:v>3.8091729764017014E-2</c:v>
                  </c:pt>
                </c:numCache>
              </c:numRef>
            </c:plus>
            <c:minus>
              <c:numRef>
                <c:f>FigureS3!$AA$24:$AB$24</c:f>
                <c:numCache>
                  <c:formatCode>General</c:formatCode>
                  <c:ptCount val="2"/>
                  <c:pt idx="0">
                    <c:v>4.2315248850980057E-2</c:v>
                  </c:pt>
                  <c:pt idx="1">
                    <c:v>3.8091729764017014E-2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FigureS3!$AA$22:$AB$22</c:f>
              <c:strCache>
                <c:ptCount val="2"/>
                <c:pt idx="0">
                  <c:v>WT</c:v>
                </c:pt>
                <c:pt idx="1">
                  <c:v>trpA</c:v>
                </c:pt>
              </c:strCache>
            </c:strRef>
          </c:cat>
          <c:val>
            <c:numRef>
              <c:f>FigureS3!$AA$23:$AB$23</c:f>
              <c:numCache>
                <c:formatCode>General</c:formatCode>
                <c:ptCount val="2"/>
                <c:pt idx="0">
                  <c:v>1.0026640098401864</c:v>
                </c:pt>
                <c:pt idx="1">
                  <c:v>0.68920732903524984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80-E64B-B4B0-04292805C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357432"/>
        <c:axId val="388680040"/>
      </c:barChart>
      <c:catAx>
        <c:axId val="38835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680040"/>
        <c:crosses val="autoZero"/>
        <c:auto val="1"/>
        <c:lblAlgn val="ctr"/>
        <c:lblOffset val="100"/>
        <c:noMultiLvlLbl val="0"/>
      </c:catAx>
      <c:valAx>
        <c:axId val="38868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357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trpI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FigureS3!$AD$24:$AE$24</c:f>
                <c:numCache>
                  <c:formatCode>General</c:formatCode>
                  <c:ptCount val="2"/>
                  <c:pt idx="0">
                    <c:v>2.8573087044680208E-2</c:v>
                  </c:pt>
                  <c:pt idx="1">
                    <c:v>2.3596300000000001E-2</c:v>
                  </c:pt>
                </c:numCache>
              </c:numRef>
            </c:plus>
            <c:minus>
              <c:numRef>
                <c:f>FigureS3!$AD$24:$AE$24</c:f>
                <c:numCache>
                  <c:formatCode>General</c:formatCode>
                  <c:ptCount val="2"/>
                  <c:pt idx="0">
                    <c:v>2.8573087044680208E-2</c:v>
                  </c:pt>
                  <c:pt idx="1">
                    <c:v>2.3596300000000001E-2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FigureS3!$AD$22:$AE$22</c:f>
              <c:strCache>
                <c:ptCount val="2"/>
                <c:pt idx="0">
                  <c:v>WT</c:v>
                </c:pt>
                <c:pt idx="1">
                  <c:v>trpA</c:v>
                </c:pt>
              </c:strCache>
            </c:strRef>
          </c:cat>
          <c:val>
            <c:numRef>
              <c:f>FigureS3!$AD$23:$AE$23</c:f>
              <c:numCache>
                <c:formatCode>General</c:formatCode>
                <c:ptCount val="2"/>
                <c:pt idx="0">
                  <c:v>1.0012236421615965</c:v>
                </c:pt>
                <c:pt idx="1">
                  <c:v>0.59143162999999999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01-6C48-81EE-E0A0F40BB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85136"/>
        <c:axId val="388687096"/>
      </c:barChart>
      <c:catAx>
        <c:axId val="38868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687096"/>
        <c:crosses val="autoZero"/>
        <c:auto val="1"/>
        <c:lblAlgn val="ctr"/>
        <c:lblOffset val="100"/>
        <c:noMultiLvlLbl val="0"/>
      </c:catAx>
      <c:valAx>
        <c:axId val="38868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68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trpB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FigureS3!$AH$24:$AI$24</c:f>
                <c:numCache>
                  <c:formatCode>General</c:formatCode>
                  <c:ptCount val="2"/>
                  <c:pt idx="0">
                    <c:v>3.7302900459309632E-2</c:v>
                  </c:pt>
                  <c:pt idx="1">
                    <c:v>1.8756757001601396</c:v>
                  </c:pt>
                </c:numCache>
              </c:numRef>
            </c:plus>
            <c:minus>
              <c:numRef>
                <c:f>FigureS3!$AH$24:$AI$24</c:f>
                <c:numCache>
                  <c:formatCode>General</c:formatCode>
                  <c:ptCount val="2"/>
                  <c:pt idx="0">
                    <c:v>3.7302900459309632E-2</c:v>
                  </c:pt>
                  <c:pt idx="1">
                    <c:v>1.8756757001601396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FigureS3!$AH$22:$AI$22</c:f>
              <c:strCache>
                <c:ptCount val="2"/>
                <c:pt idx="0">
                  <c:v>WT</c:v>
                </c:pt>
                <c:pt idx="1">
                  <c:v>trpA</c:v>
                </c:pt>
              </c:strCache>
            </c:strRef>
          </c:cat>
          <c:val>
            <c:numRef>
              <c:f>FigureS3!$AH$23:$AI$23</c:f>
              <c:numCache>
                <c:formatCode>General</c:formatCode>
                <c:ptCount val="2"/>
                <c:pt idx="0">
                  <c:v>1.0019943752419067</c:v>
                </c:pt>
                <c:pt idx="1">
                  <c:v>40.878680921352313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41-C34A-895F-4B014EBA4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85528"/>
        <c:axId val="388683176"/>
      </c:barChart>
      <c:catAx>
        <c:axId val="38868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683176"/>
        <c:crosses val="autoZero"/>
        <c:auto val="1"/>
        <c:lblAlgn val="ctr"/>
        <c:lblOffset val="100"/>
        <c:noMultiLvlLbl val="0"/>
      </c:catAx>
      <c:valAx>
        <c:axId val="38868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685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trpG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FigureS3!$AK$24:$AL$24</c:f>
                <c:numCache>
                  <c:formatCode>General</c:formatCode>
                  <c:ptCount val="2"/>
                  <c:pt idx="0">
                    <c:v>2.9588014130472445E-2</c:v>
                  </c:pt>
                  <c:pt idx="1">
                    <c:v>2.3596300000000001E-2</c:v>
                  </c:pt>
                </c:numCache>
              </c:numRef>
            </c:plus>
            <c:minus>
              <c:numRef>
                <c:f>FigureS3!$AK$24:$AL$24</c:f>
                <c:numCache>
                  <c:formatCode>General</c:formatCode>
                  <c:ptCount val="2"/>
                  <c:pt idx="0">
                    <c:v>2.9588014130472445E-2</c:v>
                  </c:pt>
                  <c:pt idx="1">
                    <c:v>2.3596300000000001E-2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FigureS3!$AK$22:$AL$22</c:f>
              <c:strCache>
                <c:ptCount val="2"/>
                <c:pt idx="0">
                  <c:v>WT</c:v>
                </c:pt>
                <c:pt idx="1">
                  <c:v>trpA</c:v>
                </c:pt>
              </c:strCache>
            </c:strRef>
          </c:cat>
          <c:val>
            <c:numRef>
              <c:f>FigureS3!$AK$23:$AL$23</c:f>
              <c:numCache>
                <c:formatCode>General</c:formatCode>
                <c:ptCount val="2"/>
                <c:pt idx="0">
                  <c:v>1.0013547949488135</c:v>
                </c:pt>
                <c:pt idx="1">
                  <c:v>0.59143162999999999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57-D141-AD15-04A9ABC6D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86704"/>
        <c:axId val="388682392"/>
      </c:barChart>
      <c:catAx>
        <c:axId val="38868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682392"/>
        <c:crosses val="autoZero"/>
        <c:auto val="1"/>
        <c:lblAlgn val="ctr"/>
        <c:lblOffset val="100"/>
        <c:noMultiLvlLbl val="0"/>
      </c:catAx>
      <c:valAx>
        <c:axId val="38868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68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trpE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FigureS3!$AN$24:$AO$24</c:f>
                <c:numCache>
                  <c:formatCode>General</c:formatCode>
                  <c:ptCount val="2"/>
                  <c:pt idx="0">
                    <c:v>0.12386181643495407</c:v>
                  </c:pt>
                  <c:pt idx="1">
                    <c:v>0.1964013401878747</c:v>
                  </c:pt>
                </c:numCache>
              </c:numRef>
            </c:plus>
            <c:minus>
              <c:numRef>
                <c:f>FigureS3!$AN$24:$AO$24</c:f>
                <c:numCache>
                  <c:formatCode>General</c:formatCode>
                  <c:ptCount val="2"/>
                  <c:pt idx="0">
                    <c:v>0.12386181643495407</c:v>
                  </c:pt>
                  <c:pt idx="1">
                    <c:v>0.1964013401878747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FigureS3!$AN$22:$AO$22</c:f>
              <c:strCache>
                <c:ptCount val="2"/>
                <c:pt idx="0">
                  <c:v>WT</c:v>
                </c:pt>
                <c:pt idx="1">
                  <c:v>trpA</c:v>
                </c:pt>
              </c:strCache>
            </c:strRef>
          </c:cat>
          <c:val>
            <c:numRef>
              <c:f>FigureS3!$AN$23:$AO$23</c:f>
              <c:numCache>
                <c:formatCode>General</c:formatCode>
                <c:ptCount val="2"/>
                <c:pt idx="0">
                  <c:v>1.0242397933559233</c:v>
                </c:pt>
                <c:pt idx="1">
                  <c:v>1.4983625131283165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F8-A64D-A3EF-0FC43BDFC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80824"/>
        <c:axId val="388682000"/>
      </c:barChart>
      <c:catAx>
        <c:axId val="38868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682000"/>
        <c:crosses val="autoZero"/>
        <c:auto val="1"/>
        <c:lblAlgn val="ctr"/>
        <c:lblOffset val="100"/>
        <c:noMultiLvlLbl val="0"/>
      </c:catAx>
      <c:valAx>
        <c:axId val="38868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680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SupFigS4!$L$4:$Q$4</c:f>
                <c:numCache>
                  <c:formatCode>General</c:formatCode>
                  <c:ptCount val="6"/>
                  <c:pt idx="0">
                    <c:v>0.10057361082752476</c:v>
                  </c:pt>
                  <c:pt idx="1">
                    <c:v>6.288864550217603E-2</c:v>
                  </c:pt>
                  <c:pt idx="2">
                    <c:v>4.7711108840520225E-2</c:v>
                  </c:pt>
                  <c:pt idx="3">
                    <c:v>0.17332976236723396</c:v>
                  </c:pt>
                  <c:pt idx="4">
                    <c:v>0.1290942031397963</c:v>
                  </c:pt>
                  <c:pt idx="5">
                    <c:v>8.4157236591891782E-2</c:v>
                  </c:pt>
                </c:numCache>
              </c:numRef>
            </c:plus>
            <c:minus>
              <c:numRef>
                <c:f>SupFigS4!$L$4:$Q$4</c:f>
                <c:numCache>
                  <c:formatCode>General</c:formatCode>
                  <c:ptCount val="6"/>
                  <c:pt idx="0">
                    <c:v>0.10057361082752476</c:v>
                  </c:pt>
                  <c:pt idx="1">
                    <c:v>6.288864550217603E-2</c:v>
                  </c:pt>
                  <c:pt idx="2">
                    <c:v>4.7711108840520225E-2</c:v>
                  </c:pt>
                  <c:pt idx="3">
                    <c:v>0.17332976236723396</c:v>
                  </c:pt>
                  <c:pt idx="4">
                    <c:v>0.1290942031397963</c:v>
                  </c:pt>
                  <c:pt idx="5">
                    <c:v>8.4157236591891782E-2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SupFigS4!$L$1:$Q$2</c:f>
              <c:multiLvlStrCache>
                <c:ptCount val="6"/>
                <c:lvl>
                  <c:pt idx="0">
                    <c:v>WT</c:v>
                  </c:pt>
                  <c:pt idx="1">
                    <c:v>trpA</c:v>
                  </c:pt>
                  <c:pt idx="2">
                    <c:v>WT</c:v>
                  </c:pt>
                  <c:pt idx="3">
                    <c:v>trpA</c:v>
                  </c:pt>
                  <c:pt idx="4">
                    <c:v>WT</c:v>
                  </c:pt>
                  <c:pt idx="5">
                    <c:v>trpA</c:v>
                  </c:pt>
                </c:lvl>
                <c:lvl>
                  <c:pt idx="0">
                    <c:v>3h</c:v>
                  </c:pt>
                  <c:pt idx="2">
                    <c:v>6h</c:v>
                  </c:pt>
                  <c:pt idx="4">
                    <c:v>9h</c:v>
                  </c:pt>
                </c:lvl>
              </c:multiLvlStrCache>
            </c:multiLvlStrRef>
          </c:cat>
          <c:val>
            <c:numRef>
              <c:f>SupFigS4!$L$3:$Q$3</c:f>
              <c:numCache>
                <c:formatCode>General</c:formatCode>
                <c:ptCount val="6"/>
                <c:pt idx="0">
                  <c:v>5.2741221285318618</c:v>
                </c:pt>
                <c:pt idx="1">
                  <c:v>5.3087708225579746</c:v>
                </c:pt>
                <c:pt idx="2">
                  <c:v>5.6089516028723345</c:v>
                </c:pt>
                <c:pt idx="3">
                  <c:v>5.0703095533656333</c:v>
                </c:pt>
                <c:pt idx="4">
                  <c:v>6.2748621287651707</c:v>
                </c:pt>
                <c:pt idx="5">
                  <c:v>5.2249054958141521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1C-4207-9E9C-6DAD12E9C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81216"/>
        <c:axId val="388681608"/>
      </c:barChart>
      <c:catAx>
        <c:axId val="38868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681608"/>
        <c:crosses val="autoZero"/>
        <c:auto val="1"/>
        <c:lblAlgn val="ctr"/>
        <c:lblOffset val="100"/>
        <c:noMultiLvlLbl val="0"/>
      </c:catAx>
      <c:valAx>
        <c:axId val="38868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68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Figure2F!$O$2:$O$13</c:f>
                <c:numCache>
                  <c:formatCode>General</c:formatCode>
                  <c:ptCount val="12"/>
                  <c:pt idx="0">
                    <c:v>0.4699109179052115</c:v>
                  </c:pt>
                  <c:pt idx="1">
                    <c:v>0.19511283415295216</c:v>
                  </c:pt>
                  <c:pt idx="2">
                    <c:v>0.34897182532967996</c:v>
                  </c:pt>
                  <c:pt idx="3">
                    <c:v>0.12819072573601042</c:v>
                  </c:pt>
                  <c:pt idx="4">
                    <c:v>0.15593602697196987</c:v>
                  </c:pt>
                  <c:pt idx="5">
                    <c:v>0.12657572716476798</c:v>
                  </c:pt>
                  <c:pt idx="6">
                    <c:v>0.17909656979459246</c:v>
                  </c:pt>
                  <c:pt idx="7">
                    <c:v>0.23444214907825245</c:v>
                  </c:pt>
                  <c:pt idx="8">
                    <c:v>0.46379871503112513</c:v>
                  </c:pt>
                  <c:pt idx="9">
                    <c:v>0.19657061654228322</c:v>
                  </c:pt>
                  <c:pt idx="10">
                    <c:v>0.47823776359179532</c:v>
                  </c:pt>
                  <c:pt idx="11">
                    <c:v>0.6115266340051172</c:v>
                  </c:pt>
                </c:numCache>
              </c:numRef>
            </c:plus>
            <c:minus>
              <c:numRef>
                <c:f>Figure2F!$O$2:$O$13</c:f>
                <c:numCache>
                  <c:formatCode>General</c:formatCode>
                  <c:ptCount val="12"/>
                  <c:pt idx="0">
                    <c:v>0.4699109179052115</c:v>
                  </c:pt>
                  <c:pt idx="1">
                    <c:v>0.19511283415295216</c:v>
                  </c:pt>
                  <c:pt idx="2">
                    <c:v>0.34897182532967996</c:v>
                  </c:pt>
                  <c:pt idx="3">
                    <c:v>0.12819072573601042</c:v>
                  </c:pt>
                  <c:pt idx="4">
                    <c:v>0.15593602697196987</c:v>
                  </c:pt>
                  <c:pt idx="5">
                    <c:v>0.12657572716476798</c:v>
                  </c:pt>
                  <c:pt idx="6">
                    <c:v>0.17909656979459246</c:v>
                  </c:pt>
                  <c:pt idx="7">
                    <c:v>0.23444214907825245</c:v>
                  </c:pt>
                  <c:pt idx="8">
                    <c:v>0.46379871503112513</c:v>
                  </c:pt>
                  <c:pt idx="9">
                    <c:v>0.19657061654228322</c:v>
                  </c:pt>
                  <c:pt idx="10">
                    <c:v>0.47823776359179532</c:v>
                  </c:pt>
                  <c:pt idx="11">
                    <c:v>0.6115266340051172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Figure2F!$L$2:$M$13</c:f>
              <c:multiLvlStrCache>
                <c:ptCount val="12"/>
                <c:lvl>
                  <c:pt idx="0">
                    <c:v>Pcal WT</c:v>
                  </c:pt>
                  <c:pt idx="1">
                    <c:v>Pcal trpA</c:v>
                  </c:pt>
                  <c:pt idx="2">
                    <c:v>Pcal trpA comp</c:v>
                  </c:pt>
                  <c:pt idx="3">
                    <c:v>Pcal WT</c:v>
                  </c:pt>
                  <c:pt idx="4">
                    <c:v>Pcal trpA</c:v>
                  </c:pt>
                  <c:pt idx="5">
                    <c:v>Pcal trpA comp</c:v>
                  </c:pt>
                  <c:pt idx="6">
                    <c:v>Pcal WT</c:v>
                  </c:pt>
                  <c:pt idx="7">
                    <c:v>Pcal trpA</c:v>
                  </c:pt>
                  <c:pt idx="8">
                    <c:v>Pcal trpA comp</c:v>
                  </c:pt>
                  <c:pt idx="9">
                    <c:v>Pcal WT</c:v>
                  </c:pt>
                  <c:pt idx="10">
                    <c:v>Pcal trpA</c:v>
                  </c:pt>
                  <c:pt idx="11">
                    <c:v>Pcal trpA comp</c:v>
                  </c:pt>
                </c:lvl>
                <c:lvl>
                  <c:pt idx="0">
                    <c:v>0time</c:v>
                  </c:pt>
                  <c:pt idx="3">
                    <c:v>1dpi</c:v>
                  </c:pt>
                  <c:pt idx="6">
                    <c:v>3dpi</c:v>
                  </c:pt>
                  <c:pt idx="9">
                    <c:v>5dpi</c:v>
                  </c:pt>
                </c:lvl>
              </c:multiLvlStrCache>
            </c:multiLvlStrRef>
          </c:cat>
          <c:val>
            <c:numRef>
              <c:f>Figure2F!$N$2:$N$13</c:f>
              <c:numCache>
                <c:formatCode>General</c:formatCode>
                <c:ptCount val="12"/>
                <c:pt idx="0">
                  <c:v>4.5839407705537649</c:v>
                </c:pt>
                <c:pt idx="1">
                  <c:v>4.2232827218098334</c:v>
                </c:pt>
                <c:pt idx="2">
                  <c:v>4.5711419735823293</c:v>
                </c:pt>
                <c:pt idx="3">
                  <c:v>3.1730915403371704</c:v>
                </c:pt>
                <c:pt idx="4">
                  <c:v>2.8848502881825353</c:v>
                </c:pt>
                <c:pt idx="5">
                  <c:v>3.2508509441362166</c:v>
                </c:pt>
                <c:pt idx="6">
                  <c:v>6.8425757974902064</c:v>
                </c:pt>
                <c:pt idx="7">
                  <c:v>3.9277021414053297</c:v>
                </c:pt>
                <c:pt idx="8">
                  <c:v>5.5567486900738245</c:v>
                </c:pt>
                <c:pt idx="9">
                  <c:v>7.8370914323887773</c:v>
                </c:pt>
                <c:pt idx="10">
                  <c:v>3.1995644333328261</c:v>
                </c:pt>
                <c:pt idx="11">
                  <c:v>5.6772992423718618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39-4E55-8447-4E7875FDE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577928"/>
        <c:axId val="154576360"/>
      </c:barChart>
      <c:catAx>
        <c:axId val="15457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576360"/>
        <c:crosses val="autoZero"/>
        <c:auto val="1"/>
        <c:lblAlgn val="ctr"/>
        <c:lblOffset val="100"/>
        <c:noMultiLvlLbl val="0"/>
      </c:catAx>
      <c:valAx>
        <c:axId val="15457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577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Figure2H!$O$2:$O$13</c:f>
                <c:numCache>
                  <c:formatCode>General</c:formatCode>
                  <c:ptCount val="12"/>
                  <c:pt idx="0">
                    <c:v>7.6768813231625557E-2</c:v>
                  </c:pt>
                  <c:pt idx="1">
                    <c:v>4.4350291296395568E-2</c:v>
                  </c:pt>
                  <c:pt idx="2">
                    <c:v>0.11635636798318015</c:v>
                  </c:pt>
                  <c:pt idx="3">
                    <c:v>0.43113898056779826</c:v>
                  </c:pt>
                  <c:pt idx="4">
                    <c:v>0.11638728593240365</c:v>
                  </c:pt>
                  <c:pt idx="5">
                    <c:v>9.4675787883858373E-2</c:v>
                  </c:pt>
                  <c:pt idx="6">
                    <c:v>0.11627693482436154</c:v>
                  </c:pt>
                  <c:pt idx="7">
                    <c:v>0.10280409767549552</c:v>
                  </c:pt>
                  <c:pt idx="8">
                    <c:v>0.12194773020550725</c:v>
                  </c:pt>
                  <c:pt idx="9">
                    <c:v>0.15342996541325632</c:v>
                  </c:pt>
                  <c:pt idx="10">
                    <c:v>7.369117565658001E-2</c:v>
                  </c:pt>
                  <c:pt idx="11">
                    <c:v>7.8663815091607275E-2</c:v>
                  </c:pt>
                </c:numCache>
              </c:numRef>
            </c:plus>
            <c:minus>
              <c:numRef>
                <c:f>Figure2H!$O$2:$O$13</c:f>
                <c:numCache>
                  <c:formatCode>General</c:formatCode>
                  <c:ptCount val="12"/>
                  <c:pt idx="0">
                    <c:v>7.6768813231625557E-2</c:v>
                  </c:pt>
                  <c:pt idx="1">
                    <c:v>4.4350291296395568E-2</c:v>
                  </c:pt>
                  <c:pt idx="2">
                    <c:v>0.11635636798318015</c:v>
                  </c:pt>
                  <c:pt idx="3">
                    <c:v>0.43113898056779826</c:v>
                  </c:pt>
                  <c:pt idx="4">
                    <c:v>0.11638728593240365</c:v>
                  </c:pt>
                  <c:pt idx="5">
                    <c:v>9.4675787883858373E-2</c:v>
                  </c:pt>
                  <c:pt idx="6">
                    <c:v>0.11627693482436154</c:v>
                  </c:pt>
                  <c:pt idx="7">
                    <c:v>0.10280409767549552</c:v>
                  </c:pt>
                  <c:pt idx="8">
                    <c:v>0.12194773020550725</c:v>
                  </c:pt>
                  <c:pt idx="9">
                    <c:v>0.15342996541325632</c:v>
                  </c:pt>
                  <c:pt idx="10">
                    <c:v>7.369117565658001E-2</c:v>
                  </c:pt>
                  <c:pt idx="11">
                    <c:v>7.8663815091607275E-2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Figure2H!$L$2:$M$13</c:f>
              <c:multiLvlStrCache>
                <c:ptCount val="12"/>
                <c:lvl>
                  <c:pt idx="0">
                    <c:v>Pcal WT</c:v>
                  </c:pt>
                  <c:pt idx="1">
                    <c:v>Pcal trpA</c:v>
                  </c:pt>
                  <c:pt idx="2">
                    <c:v>Pcal tripA comp</c:v>
                  </c:pt>
                  <c:pt idx="3">
                    <c:v>Pcal WT</c:v>
                  </c:pt>
                  <c:pt idx="4">
                    <c:v>Pcal trpA</c:v>
                  </c:pt>
                  <c:pt idx="5">
                    <c:v>Pcal tripA comp</c:v>
                  </c:pt>
                  <c:pt idx="6">
                    <c:v>Pcal WT</c:v>
                  </c:pt>
                  <c:pt idx="7">
                    <c:v>Pcal trpA</c:v>
                  </c:pt>
                  <c:pt idx="8">
                    <c:v>Pcal tripA comp</c:v>
                  </c:pt>
                  <c:pt idx="9">
                    <c:v>Pcal WT</c:v>
                  </c:pt>
                  <c:pt idx="10">
                    <c:v>Pcal trpA</c:v>
                  </c:pt>
                  <c:pt idx="11">
                    <c:v>Pcal tripA comp</c:v>
                  </c:pt>
                </c:lvl>
                <c:lvl>
                  <c:pt idx="0">
                    <c:v>0time</c:v>
                  </c:pt>
                  <c:pt idx="3">
                    <c:v>1dpi</c:v>
                  </c:pt>
                  <c:pt idx="6">
                    <c:v>3dpi</c:v>
                  </c:pt>
                  <c:pt idx="9">
                    <c:v>5dpi</c:v>
                  </c:pt>
                </c:lvl>
              </c:multiLvlStrCache>
            </c:multiLvlStrRef>
          </c:cat>
          <c:val>
            <c:numRef>
              <c:f>Figure2H!$N$2:$N$13</c:f>
              <c:numCache>
                <c:formatCode>General</c:formatCode>
                <c:ptCount val="12"/>
                <c:pt idx="0">
                  <c:v>3.0838011685163025</c:v>
                </c:pt>
                <c:pt idx="1">
                  <c:v>3.3273055207161861</c:v>
                </c:pt>
                <c:pt idx="2">
                  <c:v>3.2806921481986144</c:v>
                </c:pt>
                <c:pt idx="3">
                  <c:v>3.3827228591089251</c:v>
                </c:pt>
                <c:pt idx="4">
                  <c:v>2.4021138142166278</c:v>
                </c:pt>
                <c:pt idx="5">
                  <c:v>2.4543583662176238</c:v>
                </c:pt>
                <c:pt idx="6">
                  <c:v>6.065383684328217</c:v>
                </c:pt>
                <c:pt idx="7">
                  <c:v>1.8086562440907603</c:v>
                </c:pt>
                <c:pt idx="8">
                  <c:v>4.6507693365540419</c:v>
                </c:pt>
                <c:pt idx="9">
                  <c:v>7.6067881238283901</c:v>
                </c:pt>
                <c:pt idx="10">
                  <c:v>2.0309536477796057</c:v>
                </c:pt>
                <c:pt idx="11">
                  <c:v>5.1558236614683617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29-4170-A23F-0E433142C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573224"/>
        <c:axId val="154578320"/>
      </c:barChart>
      <c:catAx>
        <c:axId val="15457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578320"/>
        <c:crosses val="autoZero"/>
        <c:auto val="1"/>
        <c:lblAlgn val="ctr"/>
        <c:lblOffset val="100"/>
        <c:noMultiLvlLbl val="0"/>
      </c:catAx>
      <c:valAx>
        <c:axId val="15457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573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Figure3!$N$6:$S$6</c:f>
                <c:numCache>
                  <c:formatCode>General</c:formatCode>
                  <c:ptCount val="6"/>
                  <c:pt idx="0">
                    <c:v>0.14547904714886592</c:v>
                  </c:pt>
                  <c:pt idx="1">
                    <c:v>0.18679840711391321</c:v>
                  </c:pt>
                  <c:pt idx="2">
                    <c:v>0.19740084246184236</c:v>
                  </c:pt>
                  <c:pt idx="3">
                    <c:v>8.9334147331117955E-2</c:v>
                  </c:pt>
                  <c:pt idx="4">
                    <c:v>0.21970186787993559</c:v>
                  </c:pt>
                  <c:pt idx="5">
                    <c:v>0.11128150384515874</c:v>
                  </c:pt>
                </c:numCache>
              </c:numRef>
            </c:plus>
            <c:minus>
              <c:numRef>
                <c:f>Figure3!$N$6:$S$6</c:f>
                <c:numCache>
                  <c:formatCode>General</c:formatCode>
                  <c:ptCount val="6"/>
                  <c:pt idx="0">
                    <c:v>0.14547904714886592</c:v>
                  </c:pt>
                  <c:pt idx="1">
                    <c:v>0.18679840711391321</c:v>
                  </c:pt>
                  <c:pt idx="2">
                    <c:v>0.19740084246184236</c:v>
                  </c:pt>
                  <c:pt idx="3">
                    <c:v>8.9334147331117955E-2</c:v>
                  </c:pt>
                  <c:pt idx="4">
                    <c:v>0.21970186787993559</c:v>
                  </c:pt>
                  <c:pt idx="5">
                    <c:v>0.11128150384515874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Figure3!$N$3:$S$4</c:f>
              <c:multiLvlStrCache>
                <c:ptCount val="6"/>
                <c:lvl>
                  <c:pt idx="0">
                    <c:v>WT</c:v>
                  </c:pt>
                  <c:pt idx="1">
                    <c:v>trpA</c:v>
                  </c:pt>
                  <c:pt idx="2">
                    <c:v>pDSK-trpA</c:v>
                  </c:pt>
                  <c:pt idx="3">
                    <c:v>WT</c:v>
                  </c:pt>
                  <c:pt idx="4">
                    <c:v>trpA</c:v>
                  </c:pt>
                  <c:pt idx="5">
                    <c:v>pDSK-trpA</c:v>
                  </c:pt>
                </c:lvl>
                <c:lvl>
                  <c:pt idx="0">
                    <c:v>1dpi</c:v>
                  </c:pt>
                  <c:pt idx="3">
                    <c:v>2dpi</c:v>
                  </c:pt>
                </c:lvl>
              </c:multiLvlStrCache>
            </c:multiLvlStrRef>
          </c:cat>
          <c:val>
            <c:numRef>
              <c:f>Figure3!$N$5:$S$5</c:f>
              <c:numCache>
                <c:formatCode>General</c:formatCode>
                <c:ptCount val="6"/>
                <c:pt idx="0">
                  <c:v>6.872345798428432</c:v>
                </c:pt>
                <c:pt idx="1">
                  <c:v>4.9842664731590389</c:v>
                </c:pt>
                <c:pt idx="2">
                  <c:v>6.2142617769507495</c:v>
                </c:pt>
                <c:pt idx="3">
                  <c:v>8.6247610575078237</c:v>
                </c:pt>
                <c:pt idx="4">
                  <c:v>4.9358179289252311</c:v>
                </c:pt>
                <c:pt idx="5">
                  <c:v>8.2380972296657262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7C-4362-BACF-977099B2C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578712"/>
        <c:axId val="154576752"/>
      </c:barChart>
      <c:catAx>
        <c:axId val="1545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576752"/>
        <c:crosses val="autoZero"/>
        <c:auto val="1"/>
        <c:lblAlgn val="ctr"/>
        <c:lblOffset val="100"/>
        <c:noMultiLvlLbl val="0"/>
      </c:catAx>
      <c:valAx>
        <c:axId val="15457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578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Figure4A!$H$2:$H$6</c:f>
                <c:numCache>
                  <c:formatCode>General</c:formatCode>
                  <c:ptCount val="5"/>
                  <c:pt idx="0">
                    <c:v>3.7118429085533478E-2</c:v>
                  </c:pt>
                  <c:pt idx="1">
                    <c:v>6.6666666666666636E-3</c:v>
                  </c:pt>
                  <c:pt idx="2">
                    <c:v>2.185812841434007E-2</c:v>
                  </c:pt>
                  <c:pt idx="3">
                    <c:v>3.3333333333333361E-3</c:v>
                  </c:pt>
                  <c:pt idx="4">
                    <c:v>1.4529663145135558E-2</c:v>
                  </c:pt>
                </c:numCache>
              </c:numRef>
            </c:plus>
            <c:minus>
              <c:numRef>
                <c:f>Figure4A!$H$2:$H$6</c:f>
                <c:numCache>
                  <c:formatCode>General</c:formatCode>
                  <c:ptCount val="5"/>
                  <c:pt idx="0">
                    <c:v>3.7118429085533478E-2</c:v>
                  </c:pt>
                  <c:pt idx="1">
                    <c:v>6.6666666666666636E-3</c:v>
                  </c:pt>
                  <c:pt idx="2">
                    <c:v>2.185812841434007E-2</c:v>
                  </c:pt>
                  <c:pt idx="3">
                    <c:v>3.3333333333333361E-3</c:v>
                  </c:pt>
                  <c:pt idx="4">
                    <c:v>1.4529663145135558E-2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Figure4A!$F$2:$F$6</c:f>
              <c:strCache>
                <c:ptCount val="5"/>
                <c:pt idx="0">
                  <c:v>WT</c:v>
                </c:pt>
                <c:pt idx="1">
                  <c:v>trpA</c:v>
                </c:pt>
                <c:pt idx="2">
                  <c:v>trpA+Trp 1uM</c:v>
                </c:pt>
                <c:pt idx="3">
                  <c:v>trpA+Trp 10uM</c:v>
                </c:pt>
                <c:pt idx="4">
                  <c:v>trpA+Trp 100uM</c:v>
                </c:pt>
              </c:strCache>
            </c:strRef>
          </c:cat>
          <c:val>
            <c:numRef>
              <c:f>Figure4A!$G$2:$G$6</c:f>
              <c:numCache>
                <c:formatCode>General</c:formatCode>
                <c:ptCount val="5"/>
                <c:pt idx="0">
                  <c:v>0.52666666666666673</c:v>
                </c:pt>
                <c:pt idx="1">
                  <c:v>0.10666666666666667</c:v>
                </c:pt>
                <c:pt idx="2">
                  <c:v>0.19666666666666666</c:v>
                </c:pt>
                <c:pt idx="3">
                  <c:v>0.54666666666666675</c:v>
                </c:pt>
                <c:pt idx="4">
                  <c:v>0.69666666666666666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4F-4E4C-8E4B-06BCF4A32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577144"/>
        <c:axId val="154574792"/>
      </c:barChart>
      <c:catAx>
        <c:axId val="15457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574792"/>
        <c:crosses val="autoZero"/>
        <c:auto val="1"/>
        <c:lblAlgn val="ctr"/>
        <c:lblOffset val="100"/>
        <c:noMultiLvlLbl val="0"/>
      </c:catAx>
      <c:valAx>
        <c:axId val="15457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577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Figure4B!$M$2:$M$7</c:f>
                <c:numCache>
                  <c:formatCode>General</c:formatCode>
                  <c:ptCount val="6"/>
                  <c:pt idx="0">
                    <c:v>0.17591456909755201</c:v>
                  </c:pt>
                  <c:pt idx="1">
                    <c:v>0.1391550822590531</c:v>
                  </c:pt>
                  <c:pt idx="2">
                    <c:v>0.24536658902168662</c:v>
                  </c:pt>
                  <c:pt idx="3">
                    <c:v>0.21281558514646959</c:v>
                  </c:pt>
                  <c:pt idx="4">
                    <c:v>0.50742840341320183</c:v>
                  </c:pt>
                  <c:pt idx="5">
                    <c:v>0.27160564718244024</c:v>
                  </c:pt>
                </c:numCache>
              </c:numRef>
            </c:plus>
            <c:minus>
              <c:numRef>
                <c:f>Figure4B!$M$2:$M$7</c:f>
                <c:numCache>
                  <c:formatCode>General</c:formatCode>
                  <c:ptCount val="6"/>
                  <c:pt idx="0">
                    <c:v>0.17591456909755201</c:v>
                  </c:pt>
                  <c:pt idx="1">
                    <c:v>0.1391550822590531</c:v>
                  </c:pt>
                  <c:pt idx="2">
                    <c:v>0.24536658902168662</c:v>
                  </c:pt>
                  <c:pt idx="3">
                    <c:v>0.21281558514646959</c:v>
                  </c:pt>
                  <c:pt idx="4">
                    <c:v>0.50742840341320183</c:v>
                  </c:pt>
                  <c:pt idx="5">
                    <c:v>0.27160564718244024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Figure4B!$K$2:$K$7</c:f>
              <c:strCache>
                <c:ptCount val="6"/>
                <c:pt idx="0">
                  <c:v>WT</c:v>
                </c:pt>
                <c:pt idx="1">
                  <c:v>trpA</c:v>
                </c:pt>
                <c:pt idx="2">
                  <c:v>trpA+trp0.1</c:v>
                </c:pt>
                <c:pt idx="3">
                  <c:v>trpA+trp1</c:v>
                </c:pt>
                <c:pt idx="4">
                  <c:v>trpA+trp10</c:v>
                </c:pt>
                <c:pt idx="5">
                  <c:v>trpA+trp50</c:v>
                </c:pt>
              </c:strCache>
            </c:strRef>
          </c:cat>
          <c:val>
            <c:numRef>
              <c:f>Figure4B!$L$2:$L$7</c:f>
              <c:numCache>
                <c:formatCode>General</c:formatCode>
                <c:ptCount val="6"/>
                <c:pt idx="0">
                  <c:v>5.5597642528141646</c:v>
                </c:pt>
                <c:pt idx="1">
                  <c:v>1.4501525150373702</c:v>
                </c:pt>
                <c:pt idx="2">
                  <c:v>2.1176393550104868</c:v>
                </c:pt>
                <c:pt idx="3">
                  <c:v>2.6253960831556986</c:v>
                </c:pt>
                <c:pt idx="4">
                  <c:v>3.6969394800843998</c:v>
                </c:pt>
                <c:pt idx="5">
                  <c:v>4.77459911486193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49-4F1F-9FBA-D9D13EF6E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579104"/>
        <c:axId val="154574008"/>
      </c:barChart>
      <c:catAx>
        <c:axId val="1545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574008"/>
        <c:crosses val="autoZero"/>
        <c:auto val="1"/>
        <c:lblAlgn val="ctr"/>
        <c:lblOffset val="100"/>
        <c:noMultiLvlLbl val="0"/>
      </c:catAx>
      <c:valAx>
        <c:axId val="15457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57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avrPto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Figure5A!$R$4:$U$4</c:f>
                <c:numCache>
                  <c:formatCode>General</c:formatCode>
                  <c:ptCount val="4"/>
                  <c:pt idx="0">
                    <c:v>8.7519732265389574E-2</c:v>
                  </c:pt>
                  <c:pt idx="1">
                    <c:v>2.1659088326222271E-2</c:v>
                  </c:pt>
                  <c:pt idx="2">
                    <c:v>0.16199458922286408</c:v>
                  </c:pt>
                  <c:pt idx="3">
                    <c:v>1.0313981559290338E-2</c:v>
                  </c:pt>
                </c:numCache>
              </c:numRef>
            </c:plus>
            <c:minus>
              <c:numRef>
                <c:f>Figure5A!$R$4:$U$4</c:f>
                <c:numCache>
                  <c:formatCode>General</c:formatCode>
                  <c:ptCount val="4"/>
                  <c:pt idx="0">
                    <c:v>8.7519732265389574E-2</c:v>
                  </c:pt>
                  <c:pt idx="1">
                    <c:v>2.1659088326222271E-2</c:v>
                  </c:pt>
                  <c:pt idx="2">
                    <c:v>0.16199458922286408</c:v>
                  </c:pt>
                  <c:pt idx="3">
                    <c:v>1.0313981559290338E-2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Figure5A!$R$2:$U$2</c:f>
              <c:strCache>
                <c:ptCount val="4"/>
                <c:pt idx="0">
                  <c:v>WT3h</c:v>
                </c:pt>
                <c:pt idx="1">
                  <c:v>trpA3h</c:v>
                </c:pt>
                <c:pt idx="2">
                  <c:v>WT6h</c:v>
                </c:pt>
                <c:pt idx="3">
                  <c:v>trpA6h</c:v>
                </c:pt>
              </c:strCache>
            </c:strRef>
          </c:cat>
          <c:val>
            <c:numRef>
              <c:f>Figure5A!$R$3:$U$3</c:f>
              <c:numCache>
                <c:formatCode>General</c:formatCode>
                <c:ptCount val="4"/>
                <c:pt idx="0">
                  <c:v>1.0235322788120689</c:v>
                </c:pt>
                <c:pt idx="1">
                  <c:v>7.3329838660200666E-2</c:v>
                </c:pt>
                <c:pt idx="2">
                  <c:v>1.2517975755740183</c:v>
                </c:pt>
                <c:pt idx="3">
                  <c:v>4.3336052768557086E-2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E6-4787-A93F-B18BB88C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579496"/>
        <c:axId val="154575576"/>
      </c:barChart>
      <c:catAx>
        <c:axId val="15457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575576"/>
        <c:crosses val="autoZero"/>
        <c:auto val="1"/>
        <c:lblAlgn val="ctr"/>
        <c:lblOffset val="100"/>
        <c:noMultiLvlLbl val="0"/>
      </c:catAx>
      <c:valAx>
        <c:axId val="15457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57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242887</xdr:colOff>
      <xdr:row>10</xdr:row>
      <xdr:rowOff>138112</xdr:rowOff>
    </xdr:from>
    <xdr:to>
      <xdr:col>15</xdr:col>
      <xdr:colOff>342900</xdr:colOff>
      <xdr:row>24</xdr:row>
      <xdr:rowOff>23812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C3805370-4184-4522-AFB9-224C3A0EE2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10</xdr:row>
      <xdr:rowOff>9525</xdr:rowOff>
    </xdr:from>
    <xdr:to>
      <xdr:col>23</xdr:col>
      <xdr:colOff>257175</xdr:colOff>
      <xdr:row>24</xdr:row>
      <xdr:rowOff>85725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D44AD34-76D4-40BF-B74B-D0B7E7655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552450</xdr:colOff>
      <xdr:row>9</xdr:row>
      <xdr:rowOff>76200</xdr:rowOff>
    </xdr:from>
    <xdr:to>
      <xdr:col>23</xdr:col>
      <xdr:colOff>323850</xdr:colOff>
      <xdr:row>20</xdr:row>
      <xdr:rowOff>200025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53B72788-616F-4100-8CBD-E65DA1E02D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11</xdr:row>
      <xdr:rowOff>28575</xdr:rowOff>
    </xdr:from>
    <xdr:to>
      <xdr:col>23</xdr:col>
      <xdr:colOff>561975</xdr:colOff>
      <xdr:row>22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BA27FFE3-5EAD-4782-B103-9BDBE66F4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485775</xdr:colOff>
      <xdr:row>9</xdr:row>
      <xdr:rowOff>228600</xdr:rowOff>
    </xdr:from>
    <xdr:to>
      <xdr:col>23</xdr:col>
      <xdr:colOff>257175</xdr:colOff>
      <xdr:row>21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3E198639-ABAC-4E72-86A4-97EF50BD1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</xdr:row>
      <xdr:rowOff>228600</xdr:rowOff>
    </xdr:from>
    <xdr:to>
      <xdr:col>23</xdr:col>
      <xdr:colOff>457200</xdr:colOff>
      <xdr:row>21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565D1FC-2293-4DD8-9C55-F64B9096E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10</xdr:row>
      <xdr:rowOff>19050</xdr:rowOff>
    </xdr:from>
    <xdr:to>
      <xdr:col>23</xdr:col>
      <xdr:colOff>485775</xdr:colOff>
      <xdr:row>21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ACD64D5-4ECA-46A8-B8C3-78A509363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523875</xdr:colOff>
      <xdr:row>10</xdr:row>
      <xdr:rowOff>76200</xdr:rowOff>
    </xdr:from>
    <xdr:to>
      <xdr:col>23</xdr:col>
      <xdr:colOff>266700</xdr:colOff>
      <xdr:row>21</xdr:row>
      <xdr:rowOff>200025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246704F1-391A-42A5-AF26-8F26C22EAE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600075</xdr:colOff>
      <xdr:row>9</xdr:row>
      <xdr:rowOff>114300</xdr:rowOff>
    </xdr:from>
    <xdr:to>
      <xdr:col>23</xdr:col>
      <xdr:colOff>371475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11E52F7-F139-4290-94DA-00C15234A8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581025</xdr:colOff>
      <xdr:row>9</xdr:row>
      <xdr:rowOff>228600</xdr:rowOff>
    </xdr:from>
    <xdr:to>
      <xdr:col>23</xdr:col>
      <xdr:colOff>352425</xdr:colOff>
      <xdr:row>21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4A2103B5-6D3B-4348-9C34-2A2CA825A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166942</xdr:colOff>
      <xdr:row>10</xdr:row>
      <xdr:rowOff>205659</xdr:rowOff>
    </xdr:from>
    <xdr:to>
      <xdr:col>15</xdr:col>
      <xdr:colOff>624757</xdr:colOff>
      <xdr:row>22</xdr:row>
      <xdr:rowOff>122085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B5E3E625-3B65-43AB-8EB1-24F0D60D7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131096</xdr:colOff>
      <xdr:row>23</xdr:row>
      <xdr:rowOff>72513</xdr:rowOff>
    </xdr:from>
    <xdr:to>
      <xdr:col>15</xdr:col>
      <xdr:colOff>620189</xdr:colOff>
      <xdr:row>34</xdr:row>
      <xdr:rowOff>224503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326F4B87-0083-473F-9CEA-F814F60A94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90128</xdr:colOff>
      <xdr:row>35</xdr:row>
      <xdr:rowOff>133965</xdr:rowOff>
    </xdr:from>
    <xdr:to>
      <xdr:col>15</xdr:col>
      <xdr:colOff>614969</xdr:colOff>
      <xdr:row>47</xdr:row>
      <xdr:rowOff>50391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6220426E-F0D3-4A78-9024-E2771E6FCD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</xdr:colOff>
      <xdr:row>15</xdr:row>
      <xdr:rowOff>4762</xdr:rowOff>
    </xdr:from>
    <xdr:to>
      <xdr:col>16</xdr:col>
      <xdr:colOff>481012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69754413-4F5C-4B11-B653-7DBC0A388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5</xdr:row>
      <xdr:rowOff>38100</xdr:rowOff>
    </xdr:from>
    <xdr:to>
      <xdr:col>8</xdr:col>
      <xdr:colOff>628649</xdr:colOff>
      <xdr:row>16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22BAD649-ED61-4D90-9F6B-45DC8E622F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173037</xdr:colOff>
      <xdr:row>15</xdr:row>
      <xdr:rowOff>228600</xdr:rowOff>
    </xdr:from>
    <xdr:to>
      <xdr:col>16</xdr:col>
      <xdr:colOff>620712</xdr:colOff>
      <xdr:row>27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9A961959-DF50-4A85-8EA0-53E1C4B16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24</xdr:row>
      <xdr:rowOff>76200</xdr:rowOff>
    </xdr:from>
    <xdr:to>
      <xdr:col>10</xdr:col>
      <xdr:colOff>292100</xdr:colOff>
      <xdr:row>37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9B927B64-5AD3-7548-B69E-94F1254B19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511176</xdr:colOff>
      <xdr:row>38</xdr:row>
      <xdr:rowOff>50800</xdr:rowOff>
    </xdr:from>
    <xdr:to>
      <xdr:col>10</xdr:col>
      <xdr:colOff>323851</xdr:colOff>
      <xdr:row>51</xdr:row>
      <xdr:rowOff>101600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ED4DA2A3-10E8-AF4E-A677-C41C494FC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3177</xdr:colOff>
      <xdr:row>24</xdr:row>
      <xdr:rowOff>73025</xdr:rowOff>
    </xdr:from>
    <xdr:to>
      <xdr:col>15</xdr:col>
      <xdr:colOff>266701</xdr:colOff>
      <xdr:row>37</xdr:row>
      <xdr:rowOff>95250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CE541BAA-15D7-9346-8E95-0E6680A2BD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587376</xdr:colOff>
      <xdr:row>38</xdr:row>
      <xdr:rowOff>60325</xdr:rowOff>
    </xdr:from>
    <xdr:to>
      <xdr:col>15</xdr:col>
      <xdr:colOff>271738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7F1D5A2A-2B01-9F4B-9F3A-403255091F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19050</xdr:colOff>
      <xdr:row>24</xdr:row>
      <xdr:rowOff>98425</xdr:rowOff>
    </xdr:from>
    <xdr:to>
      <xdr:col>21</xdr:col>
      <xdr:colOff>171450</xdr:colOff>
      <xdr:row>37</xdr:row>
      <xdr:rowOff>104775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xmlns="" id="{C9E52920-5332-084B-ACA7-9FFA15C3B4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12700</xdr:colOff>
      <xdr:row>38</xdr:row>
      <xdr:rowOff>88900</xdr:rowOff>
    </xdr:from>
    <xdr:to>
      <xdr:col>21</xdr:col>
      <xdr:colOff>209550</xdr:colOff>
      <xdr:row>51</xdr:row>
      <xdr:rowOff>180975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061AC2E2-3A3A-AA47-B7CF-57976163AA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504826</xdr:colOff>
      <xdr:row>24</xdr:row>
      <xdr:rowOff>44450</xdr:rowOff>
    </xdr:from>
    <xdr:to>
      <xdr:col>26</xdr:col>
      <xdr:colOff>19051</xdr:colOff>
      <xdr:row>37</xdr:row>
      <xdr:rowOff>57150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8B8C50CA-6895-EA4A-8C26-C856FB81E1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533400</xdr:colOff>
      <xdr:row>24</xdr:row>
      <xdr:rowOff>92075</xdr:rowOff>
    </xdr:from>
    <xdr:to>
      <xdr:col>31</xdr:col>
      <xdr:colOff>0</xdr:colOff>
      <xdr:row>37</xdr:row>
      <xdr:rowOff>152400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02A106BA-16E1-874A-976E-743C195584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536575</xdr:colOff>
      <xdr:row>38</xdr:row>
      <xdr:rowOff>117475</xdr:rowOff>
    </xdr:from>
    <xdr:to>
      <xdr:col>31</xdr:col>
      <xdr:colOff>38100</xdr:colOff>
      <xdr:row>52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49A6202B-4C23-BC42-9A29-FB292F6001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79376</xdr:colOff>
      <xdr:row>24</xdr:row>
      <xdr:rowOff>98425</xdr:rowOff>
    </xdr:from>
    <xdr:to>
      <xdr:col>35</xdr:col>
      <xdr:colOff>95250</xdr:colOff>
      <xdr:row>38</xdr:row>
      <xdr:rowOff>9525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50521DF1-8EF2-D64D-B67A-9C0D7F08E7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31</xdr:col>
      <xdr:colOff>101600</xdr:colOff>
      <xdr:row>38</xdr:row>
      <xdr:rowOff>127000</xdr:rowOff>
    </xdr:from>
    <xdr:to>
      <xdr:col>35</xdr:col>
      <xdr:colOff>114955</xdr:colOff>
      <xdr:row>52</xdr:row>
      <xdr:rowOff>66675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E28C32D8-9FC3-1743-BC8E-BBB2F509BB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519112</xdr:colOff>
      <xdr:row>6</xdr:row>
      <xdr:rowOff>0</xdr:rowOff>
    </xdr:from>
    <xdr:to>
      <xdr:col>17</xdr:col>
      <xdr:colOff>371475</xdr:colOff>
      <xdr:row>18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EB9C1EA6-4BF1-4EE5-8BAF-D2367EC9CE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14</xdr:row>
      <xdr:rowOff>71437</xdr:rowOff>
    </xdr:from>
    <xdr:to>
      <xdr:col>15</xdr:col>
      <xdr:colOff>352425</xdr:colOff>
      <xdr:row>26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4BA66712-9ACE-4C4B-BD7C-401B301E6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14</xdr:row>
      <xdr:rowOff>180975</xdr:rowOff>
    </xdr:from>
    <xdr:to>
      <xdr:col>15</xdr:col>
      <xdr:colOff>438149</xdr:colOff>
      <xdr:row>27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EE1BEF9-AAA3-4F19-A1E3-A7420111B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13</xdr:row>
      <xdr:rowOff>76200</xdr:rowOff>
    </xdr:from>
    <xdr:to>
      <xdr:col>15</xdr:col>
      <xdr:colOff>409575</xdr:colOff>
      <xdr:row>26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6FCCC110-D5EF-4ED2-9B5C-180CDFB09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522287</xdr:colOff>
      <xdr:row>8</xdr:row>
      <xdr:rowOff>28575</xdr:rowOff>
    </xdr:from>
    <xdr:to>
      <xdr:col>18</xdr:col>
      <xdr:colOff>788987</xdr:colOff>
      <xdr:row>19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D7B9C8E-22C9-42FB-8303-CC2949704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12</xdr:row>
      <xdr:rowOff>180975</xdr:rowOff>
    </xdr:from>
    <xdr:to>
      <xdr:col>10</xdr:col>
      <xdr:colOff>476250</xdr:colOff>
      <xdr:row>24</xdr:row>
      <xdr:rowOff>66675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109537</xdr:colOff>
      <xdr:row>8</xdr:row>
      <xdr:rowOff>195262</xdr:rowOff>
    </xdr:from>
    <xdr:to>
      <xdr:col>13</xdr:col>
      <xdr:colOff>552450</xdr:colOff>
      <xdr:row>20</xdr:row>
      <xdr:rowOff>80962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7D3ED2B-E9A4-4F2B-8A55-F5EEDDB977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468939</xdr:colOff>
      <xdr:row>10</xdr:row>
      <xdr:rowOff>124488</xdr:rowOff>
    </xdr:from>
    <xdr:to>
      <xdr:col>23</xdr:col>
      <xdr:colOff>311665</xdr:colOff>
      <xdr:row>25</xdr:row>
      <xdr:rowOff>43415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F65D2BC8-06EC-4C24-8DBD-A2588A2E0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activeCell="Q34" sqref="Q34"/>
    </sheetView>
  </sheetViews>
  <sheetFormatPr defaultColWidth="6.625" defaultRowHeight="18.75"/>
  <cols>
    <col min="4" max="4" width="7.5" bestFit="1" customWidth="1"/>
    <col min="13" max="13" width="13.875" customWidth="1"/>
    <col min="17" max="17" width="16.875" customWidth="1"/>
    <col min="18" max="18" width="13.375" customWidth="1"/>
  </cols>
  <sheetData>
    <row r="1" spans="1:18" ht="15" customHeight="1">
      <c r="A1" t="s">
        <v>14</v>
      </c>
      <c r="B1" t="s">
        <v>13</v>
      </c>
      <c r="C1" t="s">
        <v>12</v>
      </c>
      <c r="D1" t="s">
        <v>11</v>
      </c>
      <c r="E1" t="s">
        <v>10</v>
      </c>
      <c r="F1" t="s">
        <v>9</v>
      </c>
      <c r="G1" t="s">
        <v>8</v>
      </c>
      <c r="H1" t="s">
        <v>7</v>
      </c>
      <c r="I1" t="s">
        <v>6</v>
      </c>
      <c r="M1" t="s">
        <v>194</v>
      </c>
      <c r="N1" t="s">
        <v>195</v>
      </c>
      <c r="Q1" s="13" t="s">
        <v>193</v>
      </c>
      <c r="R1" s="13"/>
    </row>
    <row r="2" spans="1:18" ht="15" customHeight="1">
      <c r="A2" t="s">
        <v>33</v>
      </c>
      <c r="B2">
        <f t="shared" ref="B2:B50" si="0">0.35*0.35*3.14*4</f>
        <v>1.5386</v>
      </c>
      <c r="C2">
        <v>91</v>
      </c>
      <c r="D2">
        <v>20000</v>
      </c>
      <c r="E2">
        <f t="shared" ref="E2:E14" si="1">C2*D2</f>
        <v>1820000</v>
      </c>
      <c r="F2">
        <f t="shared" ref="F2:F13" si="2">(E2/B2)</f>
        <v>1182893.5395814376</v>
      </c>
      <c r="G2">
        <f t="shared" ref="G2:G14" si="3">LOG10(F2)</f>
        <v>6.072945659883346</v>
      </c>
      <c r="H2">
        <f>AVERAGE(G2:G7)</f>
        <v>5.5092655015383798</v>
      </c>
      <c r="I2">
        <f>STDEV(G2:G7)/SQRT(COUNT(G2:G7))</f>
        <v>0.19806423047580837</v>
      </c>
      <c r="L2" t="s">
        <v>33</v>
      </c>
      <c r="M2">
        <f>H2</f>
        <v>5.5092655015383798</v>
      </c>
      <c r="N2">
        <f>I2</f>
        <v>0.19806423047580837</v>
      </c>
      <c r="Q2" t="s">
        <v>192</v>
      </c>
      <c r="R2" t="s">
        <v>191</v>
      </c>
    </row>
    <row r="3" spans="1:18" ht="15" customHeight="1">
      <c r="B3">
        <f t="shared" si="0"/>
        <v>1.5386</v>
      </c>
      <c r="C3">
        <v>49</v>
      </c>
      <c r="D3">
        <v>20000</v>
      </c>
      <c r="E3">
        <f t="shared" si="1"/>
        <v>980000</v>
      </c>
      <c r="F3">
        <f t="shared" si="2"/>
        <v>636942.67515923572</v>
      </c>
      <c r="G3">
        <f t="shared" si="3"/>
        <v>5.804100347590766</v>
      </c>
      <c r="L3" t="s">
        <v>48</v>
      </c>
      <c r="M3">
        <f>H8</f>
        <v>4.8190604075914534</v>
      </c>
      <c r="N3">
        <f>I8</f>
        <v>5.0095406347107768E-2</v>
      </c>
      <c r="Q3" t="s">
        <v>75</v>
      </c>
      <c r="R3">
        <v>1.34E-5</v>
      </c>
    </row>
    <row r="4" spans="1:18" ht="15" customHeight="1">
      <c r="B4">
        <f t="shared" si="0"/>
        <v>1.5386</v>
      </c>
      <c r="C4">
        <v>42</v>
      </c>
      <c r="D4">
        <v>20000</v>
      </c>
      <c r="E4">
        <f t="shared" si="1"/>
        <v>840000</v>
      </c>
      <c r="F4">
        <f t="shared" si="2"/>
        <v>545950.86442220199</v>
      </c>
      <c r="G4">
        <f t="shared" si="3"/>
        <v>5.7371535579601529</v>
      </c>
      <c r="L4" t="s">
        <v>5</v>
      </c>
      <c r="M4">
        <f>H14</f>
        <v>2.5918875836953541</v>
      </c>
      <c r="N4">
        <f>I14</f>
        <v>0.54908371529748401</v>
      </c>
      <c r="Q4" t="s">
        <v>76</v>
      </c>
      <c r="R4">
        <v>0.62304970000000004</v>
      </c>
    </row>
    <row r="5" spans="1:18" ht="15" customHeight="1">
      <c r="B5">
        <f t="shared" si="0"/>
        <v>1.5386</v>
      </c>
      <c r="C5">
        <v>17</v>
      </c>
      <c r="D5">
        <v>20000</v>
      </c>
      <c r="E5">
        <f t="shared" si="1"/>
        <v>340000</v>
      </c>
      <c r="F5">
        <f t="shared" si="2"/>
        <v>220980.11178993891</v>
      </c>
      <c r="G5">
        <f t="shared" si="3"/>
        <v>5.3443531889405262</v>
      </c>
      <c r="L5" t="s">
        <v>4</v>
      </c>
      <c r="M5">
        <f>H21</f>
        <v>5.5158806004870904</v>
      </c>
      <c r="N5">
        <f>I21</f>
        <v>6.8175904339654383E-2</v>
      </c>
      <c r="Q5" t="s">
        <v>77</v>
      </c>
      <c r="R5">
        <v>6.5846000000000003E-3</v>
      </c>
    </row>
    <row r="6" spans="1:18" ht="15" customHeight="1">
      <c r="B6">
        <f t="shared" si="0"/>
        <v>1.5386</v>
      </c>
      <c r="C6">
        <v>37</v>
      </c>
      <c r="D6">
        <v>2000</v>
      </c>
      <c r="E6">
        <f t="shared" si="1"/>
        <v>74000</v>
      </c>
      <c r="F6">
        <f t="shared" si="2"/>
        <v>48095.671389574942</v>
      </c>
      <c r="G6">
        <f t="shared" si="3"/>
        <v>4.682105991629248</v>
      </c>
      <c r="L6" t="s">
        <v>3</v>
      </c>
      <c r="M6">
        <f>H27</f>
        <v>6.3519075059111501</v>
      </c>
      <c r="N6">
        <f>I27</f>
        <v>0.18406961344506026</v>
      </c>
      <c r="Q6" t="s">
        <v>78</v>
      </c>
      <c r="R6">
        <v>1</v>
      </c>
    </row>
    <row r="7" spans="1:18" ht="15" customHeight="1">
      <c r="B7">
        <f t="shared" si="0"/>
        <v>1.5386</v>
      </c>
      <c r="C7">
        <v>20</v>
      </c>
      <c r="D7">
        <v>20000</v>
      </c>
      <c r="E7">
        <f t="shared" si="1"/>
        <v>400000</v>
      </c>
      <c r="F7">
        <f t="shared" si="2"/>
        <v>259976.60210581048</v>
      </c>
      <c r="G7">
        <f t="shared" si="3"/>
        <v>5.4149342632262334</v>
      </c>
      <c r="L7" t="s">
        <v>2</v>
      </c>
      <c r="M7">
        <f>H33</f>
        <v>4.8384246484034623</v>
      </c>
      <c r="N7">
        <f>I33</f>
        <v>0.1504703904718549</v>
      </c>
      <c r="Q7" t="s">
        <v>79</v>
      </c>
      <c r="R7">
        <v>0.24802379999999999</v>
      </c>
    </row>
    <row r="8" spans="1:18" ht="15" customHeight="1">
      <c r="A8" t="s">
        <v>48</v>
      </c>
      <c r="B8">
        <f t="shared" si="0"/>
        <v>1.5386</v>
      </c>
      <c r="C8">
        <v>61</v>
      </c>
      <c r="D8">
        <v>2000</v>
      </c>
      <c r="E8">
        <f t="shared" si="1"/>
        <v>122000</v>
      </c>
      <c r="F8">
        <f t="shared" si="2"/>
        <v>79292.86364227219</v>
      </c>
      <c r="G8">
        <f t="shared" si="3"/>
        <v>4.8992341025730193</v>
      </c>
      <c r="H8">
        <f>AVERAGE(G8:G13)</f>
        <v>4.8190604075914534</v>
      </c>
      <c r="I8">
        <f>STDEV(G8:G13)/SQRT(COUNT(G8:G13))</f>
        <v>5.0095406347107768E-2</v>
      </c>
      <c r="L8" t="s">
        <v>1</v>
      </c>
      <c r="M8">
        <f>H39</f>
        <v>5.7655003372522033</v>
      </c>
      <c r="N8">
        <f>I39</f>
        <v>0.22293793911554827</v>
      </c>
      <c r="Q8" t="s">
        <v>80</v>
      </c>
      <c r="R8">
        <v>0.4288575</v>
      </c>
    </row>
    <row r="9" spans="1:18" ht="15" customHeight="1">
      <c r="B9">
        <f t="shared" si="0"/>
        <v>1.5386</v>
      </c>
      <c r="C9">
        <v>35</v>
      </c>
      <c r="D9">
        <v>2000</v>
      </c>
      <c r="E9">
        <f t="shared" si="1"/>
        <v>70000</v>
      </c>
      <c r="F9">
        <f t="shared" si="2"/>
        <v>45495.905368516833</v>
      </c>
      <c r="G9">
        <f t="shared" si="3"/>
        <v>4.6579723119125278</v>
      </c>
      <c r="L9" t="s">
        <v>0</v>
      </c>
      <c r="M9">
        <f>H45</f>
        <v>5.6337494415262199</v>
      </c>
      <c r="N9">
        <f>I45</f>
        <v>0.19182189610553987</v>
      </c>
      <c r="Q9" t="s">
        <v>81</v>
      </c>
      <c r="R9">
        <v>0.84120530000000004</v>
      </c>
    </row>
    <row r="10" spans="1:18" ht="15" customHeight="1">
      <c r="B10">
        <f t="shared" si="0"/>
        <v>1.5386</v>
      </c>
      <c r="C10">
        <v>55</v>
      </c>
      <c r="D10">
        <v>2000</v>
      </c>
      <c r="E10">
        <f t="shared" si="1"/>
        <v>110000</v>
      </c>
      <c r="F10">
        <f t="shared" si="2"/>
        <v>71493.565579097878</v>
      </c>
      <c r="G10">
        <f t="shared" si="3"/>
        <v>4.8542669570564962</v>
      </c>
      <c r="Q10" t="s">
        <v>82</v>
      </c>
      <c r="R10">
        <v>0</v>
      </c>
    </row>
    <row r="11" spans="1:18" ht="15" customHeight="1">
      <c r="B11">
        <f t="shared" si="0"/>
        <v>1.5386</v>
      </c>
      <c r="C11">
        <v>36</v>
      </c>
      <c r="D11">
        <v>2000</v>
      </c>
      <c r="E11">
        <f t="shared" si="1"/>
        <v>72000</v>
      </c>
      <c r="F11">
        <f t="shared" si="2"/>
        <v>46795.788379045887</v>
      </c>
      <c r="G11">
        <f t="shared" si="3"/>
        <v>4.6702067683295398</v>
      </c>
      <c r="Q11" t="s">
        <v>83</v>
      </c>
      <c r="R11">
        <v>0</v>
      </c>
    </row>
    <row r="12" spans="1:18" ht="15" customHeight="1">
      <c r="B12">
        <f t="shared" si="0"/>
        <v>1.5386</v>
      </c>
      <c r="C12">
        <v>61</v>
      </c>
      <c r="D12">
        <v>2000</v>
      </c>
      <c r="E12">
        <f t="shared" si="1"/>
        <v>122000</v>
      </c>
      <c r="F12">
        <f t="shared" si="2"/>
        <v>79292.86364227219</v>
      </c>
      <c r="G12">
        <f t="shared" si="3"/>
        <v>4.8992341025730193</v>
      </c>
      <c r="Q12" t="s">
        <v>84</v>
      </c>
      <c r="R12">
        <v>1.1399999999999999E-5</v>
      </c>
    </row>
    <row r="13" spans="1:18" ht="15" customHeight="1">
      <c r="B13">
        <f t="shared" si="0"/>
        <v>1.5386</v>
      </c>
      <c r="C13">
        <v>66</v>
      </c>
      <c r="D13">
        <v>2000</v>
      </c>
      <c r="E13">
        <f t="shared" si="1"/>
        <v>132000</v>
      </c>
      <c r="F13">
        <f t="shared" si="2"/>
        <v>85792.278694917462</v>
      </c>
      <c r="G13">
        <f t="shared" si="3"/>
        <v>4.9334482031041214</v>
      </c>
      <c r="Q13" t="s">
        <v>85</v>
      </c>
      <c r="R13">
        <v>0</v>
      </c>
    </row>
    <row r="14" spans="1:18" ht="15" customHeight="1">
      <c r="A14" t="s">
        <v>5</v>
      </c>
      <c r="B14">
        <f t="shared" si="0"/>
        <v>1.5386</v>
      </c>
      <c r="C14">
        <v>22</v>
      </c>
      <c r="D14">
        <v>2000</v>
      </c>
      <c r="E14">
        <f t="shared" si="1"/>
        <v>44000</v>
      </c>
      <c r="F14">
        <f>(E14/B15)</f>
        <v>28597.426231639154</v>
      </c>
      <c r="G14">
        <f t="shared" si="3"/>
        <v>4.4563269483844588</v>
      </c>
      <c r="H14">
        <f>AVERAGE(G14:G20)</f>
        <v>2.5918875836953541</v>
      </c>
      <c r="I14">
        <f>STDEV(G14:G20)/SQRT(COUNT(G14:G20))</f>
        <v>0.54908371529748401</v>
      </c>
      <c r="Q14" t="s">
        <v>86</v>
      </c>
      <c r="R14">
        <v>0</v>
      </c>
    </row>
    <row r="15" spans="1:18" ht="15" customHeight="1">
      <c r="B15">
        <f t="shared" si="0"/>
        <v>1.5386</v>
      </c>
      <c r="C15">
        <v>6</v>
      </c>
      <c r="D15">
        <v>200</v>
      </c>
      <c r="E15">
        <f t="shared" ref="E15:E20" si="4">C15*D15</f>
        <v>1200</v>
      </c>
      <c r="F15">
        <f>(E15/B16)</f>
        <v>779.92980631743148</v>
      </c>
      <c r="G15">
        <f t="shared" ref="G15:G20" si="5">LOG10(F15)</f>
        <v>2.8920555179458964</v>
      </c>
      <c r="Q15" t="s">
        <v>87</v>
      </c>
      <c r="R15">
        <v>2.9999999999999999E-7</v>
      </c>
    </row>
    <row r="16" spans="1:18" ht="15" customHeight="1">
      <c r="B16">
        <f t="shared" si="0"/>
        <v>1.5386</v>
      </c>
      <c r="C16">
        <v>3</v>
      </c>
      <c r="D16">
        <v>20000</v>
      </c>
      <c r="E16">
        <f t="shared" si="4"/>
        <v>60000</v>
      </c>
      <c r="F16">
        <f>(E16/B21)</f>
        <v>38996.490315871575</v>
      </c>
      <c r="G16">
        <f t="shared" si="5"/>
        <v>4.5910255222819147</v>
      </c>
      <c r="Q16" t="s">
        <v>88</v>
      </c>
      <c r="R16">
        <v>0.39598369999999999</v>
      </c>
    </row>
    <row r="17" spans="1:18" ht="15" customHeight="1">
      <c r="B17">
        <f t="shared" si="0"/>
        <v>1.5386</v>
      </c>
      <c r="C17">
        <v>1</v>
      </c>
      <c r="D17">
        <v>20</v>
      </c>
      <c r="E17">
        <f t="shared" si="4"/>
        <v>20</v>
      </c>
      <c r="F17">
        <f>(E17/B22)</f>
        <v>12.998830105290525</v>
      </c>
      <c r="G17">
        <f t="shared" si="5"/>
        <v>1.1139042675622526</v>
      </c>
      <c r="Q17" t="s">
        <v>89</v>
      </c>
      <c r="R17">
        <v>0.65510219999999997</v>
      </c>
    </row>
    <row r="18" spans="1:18" ht="15" customHeight="1">
      <c r="B18">
        <f t="shared" si="0"/>
        <v>1.5386</v>
      </c>
      <c r="C18">
        <v>7</v>
      </c>
      <c r="D18">
        <v>20</v>
      </c>
      <c r="E18">
        <f t="shared" si="4"/>
        <v>140</v>
      </c>
      <c r="F18">
        <f>(E18/B23)</f>
        <v>90.991810737033674</v>
      </c>
      <c r="G18">
        <f t="shared" si="5"/>
        <v>1.9590023075765095</v>
      </c>
      <c r="Q18" t="s">
        <v>90</v>
      </c>
      <c r="R18">
        <v>0.99791739999999995</v>
      </c>
    </row>
    <row r="19" spans="1:18" ht="15" customHeight="1">
      <c r="B19">
        <f t="shared" si="0"/>
        <v>1.5386</v>
      </c>
      <c r="C19">
        <v>8</v>
      </c>
      <c r="D19">
        <v>20</v>
      </c>
      <c r="E19">
        <f t="shared" si="4"/>
        <v>160</v>
      </c>
      <c r="F19">
        <f>(E19/B24)</f>
        <v>103.9906408423242</v>
      </c>
      <c r="G19">
        <f t="shared" si="5"/>
        <v>2.0169942545541963</v>
      </c>
      <c r="Q19" t="s">
        <v>91</v>
      </c>
      <c r="R19">
        <v>0.99998569999999998</v>
      </c>
    </row>
    <row r="20" spans="1:18" ht="15" customHeight="1">
      <c r="B20">
        <f t="shared" si="0"/>
        <v>1.5386</v>
      </c>
      <c r="C20">
        <v>1</v>
      </c>
      <c r="D20">
        <v>20</v>
      </c>
      <c r="E20">
        <f t="shared" si="4"/>
        <v>20</v>
      </c>
      <c r="F20">
        <f>(E20/B25)</f>
        <v>12.998830105290525</v>
      </c>
      <c r="G20">
        <f t="shared" si="5"/>
        <v>1.1139042675622526</v>
      </c>
      <c r="Q20" t="s">
        <v>92</v>
      </c>
      <c r="R20">
        <v>0.99998880000000001</v>
      </c>
    </row>
    <row r="21" spans="1:18" ht="15" customHeight="1">
      <c r="A21" t="s">
        <v>4</v>
      </c>
      <c r="B21">
        <f t="shared" si="0"/>
        <v>1.5386</v>
      </c>
      <c r="C21">
        <v>37</v>
      </c>
      <c r="D21">
        <v>20000</v>
      </c>
      <c r="E21">
        <f t="shared" ref="E21:E32" si="6">C21*D21</f>
        <v>740000</v>
      </c>
      <c r="F21">
        <f t="shared" ref="F21:F32" si="7">(E21/B21)</f>
        <v>480956.71389574942</v>
      </c>
      <c r="G21">
        <f>LOG10(F21)</f>
        <v>5.682105991629248</v>
      </c>
      <c r="H21">
        <f>AVERAGE(G21:G26)</f>
        <v>5.5158806004870904</v>
      </c>
      <c r="I21">
        <f>STDEV(G21:G26)/SQRT(COUNT(G21:G26))</f>
        <v>6.8175904339654383E-2</v>
      </c>
      <c r="Q21" t="s">
        <v>93</v>
      </c>
      <c r="R21">
        <v>7.5839999999999996E-3</v>
      </c>
    </row>
    <row r="22" spans="1:18" ht="15" customHeight="1">
      <c r="B22">
        <f t="shared" si="0"/>
        <v>1.5386</v>
      </c>
      <c r="C22">
        <v>40</v>
      </c>
      <c r="D22">
        <v>20000</v>
      </c>
      <c r="E22">
        <f t="shared" si="6"/>
        <v>800000</v>
      </c>
      <c r="F22">
        <f t="shared" si="7"/>
        <v>519953.20421162096</v>
      </c>
      <c r="G22">
        <f t="shared" ref="G22:G32" si="8">LOG10(F22)</f>
        <v>5.7159642588902146</v>
      </c>
      <c r="Q22" t="s">
        <v>94</v>
      </c>
      <c r="R22">
        <v>0.79458879999999998</v>
      </c>
    </row>
    <row r="23" spans="1:18" ht="15" customHeight="1">
      <c r="B23">
        <f t="shared" si="0"/>
        <v>1.5386</v>
      </c>
      <c r="C23">
        <v>30</v>
      </c>
      <c r="D23">
        <v>20000</v>
      </c>
      <c r="E23">
        <f>C23*D23</f>
        <v>600000</v>
      </c>
      <c r="F23">
        <f>(E23/B26)</f>
        <v>389964.90315871575</v>
      </c>
      <c r="G23">
        <f>LOG10(F23)</f>
        <v>5.5910255222819147</v>
      </c>
      <c r="Q23" t="s">
        <v>95</v>
      </c>
      <c r="R23">
        <v>0.58736189999999999</v>
      </c>
    </row>
    <row r="24" spans="1:18" ht="15" customHeight="1">
      <c r="B24">
        <f t="shared" si="0"/>
        <v>1.5386</v>
      </c>
      <c r="C24">
        <v>18</v>
      </c>
      <c r="D24">
        <v>20000</v>
      </c>
      <c r="E24">
        <f t="shared" ref="E24:E26" si="9">C24*D24</f>
        <v>360000</v>
      </c>
      <c r="F24">
        <f t="shared" ref="F24:F26" si="10">(E24/B27)</f>
        <v>233978.94189522942</v>
      </c>
      <c r="G24">
        <f t="shared" ref="G24:G26" si="11">LOG10(F24)</f>
        <v>5.3691767726655586</v>
      </c>
      <c r="Q24" t="s">
        <v>96</v>
      </c>
      <c r="R24">
        <v>0.29113430000000001</v>
      </c>
    </row>
    <row r="25" spans="1:18" ht="15" customHeight="1">
      <c r="B25">
        <f t="shared" si="0"/>
        <v>1.5386</v>
      </c>
      <c r="C25">
        <v>19</v>
      </c>
      <c r="D25">
        <v>20000</v>
      </c>
      <c r="E25">
        <f t="shared" si="9"/>
        <v>380000</v>
      </c>
      <c r="F25">
        <f t="shared" si="10"/>
        <v>246977.77200051997</v>
      </c>
      <c r="G25">
        <f t="shared" si="11"/>
        <v>5.3926578685150819</v>
      </c>
      <c r="Q25" t="s">
        <v>97</v>
      </c>
      <c r="R25">
        <v>0.27096540000000002</v>
      </c>
    </row>
    <row r="26" spans="1:18" ht="15" customHeight="1">
      <c r="B26">
        <f t="shared" si="0"/>
        <v>1.5386</v>
      </c>
      <c r="C26">
        <v>17</v>
      </c>
      <c r="D26">
        <v>20000</v>
      </c>
      <c r="E26">
        <f t="shared" si="9"/>
        <v>340000</v>
      </c>
      <c r="F26">
        <f t="shared" si="10"/>
        <v>220980.11178993891</v>
      </c>
      <c r="G26">
        <f t="shared" si="11"/>
        <v>5.3443531889405262</v>
      </c>
      <c r="Q26" t="s">
        <v>98</v>
      </c>
      <c r="R26">
        <v>0.45960060000000003</v>
      </c>
    </row>
    <row r="27" spans="1:18" ht="15" customHeight="1">
      <c r="A27" t="s">
        <v>3</v>
      </c>
      <c r="B27">
        <f t="shared" si="0"/>
        <v>1.5386</v>
      </c>
      <c r="C27">
        <v>45</v>
      </c>
      <c r="D27">
        <v>200000</v>
      </c>
      <c r="E27">
        <f t="shared" si="6"/>
        <v>9000000</v>
      </c>
      <c r="F27">
        <f t="shared" si="7"/>
        <v>5849473.5473807361</v>
      </c>
      <c r="G27">
        <f t="shared" si="8"/>
        <v>6.7671167813375961</v>
      </c>
      <c r="H27">
        <f>AVERAGE(G27:G32)</f>
        <v>6.3519075059111501</v>
      </c>
      <c r="I27">
        <f>STDEV(G27:G32)/SQRT(COUNT(G27:G32))</f>
        <v>0.18406961344506026</v>
      </c>
      <c r="Q27" t="s">
        <v>99</v>
      </c>
      <c r="R27">
        <v>0.86286309999999999</v>
      </c>
    </row>
    <row r="28" spans="1:18" ht="15" customHeight="1">
      <c r="B28">
        <f t="shared" si="0"/>
        <v>1.5386</v>
      </c>
      <c r="C28">
        <v>76</v>
      </c>
      <c r="D28">
        <v>200000</v>
      </c>
      <c r="E28">
        <f t="shared" si="6"/>
        <v>15200000</v>
      </c>
      <c r="F28">
        <f t="shared" si="7"/>
        <v>9879110.8800207991</v>
      </c>
      <c r="G28">
        <f t="shared" si="8"/>
        <v>6.9947178598430444</v>
      </c>
      <c r="Q28" t="s">
        <v>100</v>
      </c>
      <c r="R28">
        <v>0.99996949999999996</v>
      </c>
    </row>
    <row r="29" spans="1:18" ht="15" customHeight="1">
      <c r="B29">
        <f t="shared" si="0"/>
        <v>1.5386</v>
      </c>
      <c r="C29">
        <v>18</v>
      </c>
      <c r="D29">
        <v>200000</v>
      </c>
      <c r="E29">
        <f t="shared" si="6"/>
        <v>3600000</v>
      </c>
      <c r="F29">
        <f t="shared" si="7"/>
        <v>2339789.4189522942</v>
      </c>
      <c r="G29">
        <f t="shared" si="8"/>
        <v>6.3691767726655586</v>
      </c>
      <c r="Q29" t="s">
        <v>101</v>
      </c>
      <c r="R29">
        <v>0.98342459999999998</v>
      </c>
    </row>
    <row r="30" spans="1:18" ht="15" customHeight="1">
      <c r="B30">
        <f t="shared" si="0"/>
        <v>1.5386</v>
      </c>
      <c r="C30">
        <v>112</v>
      </c>
      <c r="D30">
        <v>20000</v>
      </c>
      <c r="E30">
        <f t="shared" si="6"/>
        <v>2240000</v>
      </c>
      <c r="F30">
        <f t="shared" si="7"/>
        <v>1455868.9717925387</v>
      </c>
      <c r="G30">
        <f t="shared" si="8"/>
        <v>6.1631222902324341</v>
      </c>
      <c r="Q30" t="s">
        <v>102</v>
      </c>
      <c r="R30">
        <v>0.9988899</v>
      </c>
    </row>
    <row r="31" spans="1:18" ht="15" customHeight="1">
      <c r="B31">
        <f t="shared" si="0"/>
        <v>1.5386</v>
      </c>
      <c r="C31">
        <v>58</v>
      </c>
      <c r="D31">
        <v>20000</v>
      </c>
      <c r="E31">
        <f t="shared" si="6"/>
        <v>1160000</v>
      </c>
      <c r="F31">
        <f t="shared" si="7"/>
        <v>753932.14610685036</v>
      </c>
      <c r="G31">
        <f t="shared" si="8"/>
        <v>5.8773322611251899</v>
      </c>
    </row>
    <row r="32" spans="1:18" ht="15" customHeight="1">
      <c r="B32">
        <f t="shared" si="0"/>
        <v>1.5386</v>
      </c>
      <c r="C32">
        <v>67</v>
      </c>
      <c r="D32">
        <v>20000</v>
      </c>
      <c r="E32">
        <f t="shared" si="6"/>
        <v>1340000</v>
      </c>
      <c r="F32">
        <f t="shared" si="7"/>
        <v>870921.61705446511</v>
      </c>
      <c r="G32">
        <f t="shared" si="8"/>
        <v>5.939979070263079</v>
      </c>
    </row>
    <row r="33" spans="1:9">
      <c r="A33" t="s">
        <v>2</v>
      </c>
      <c r="B33">
        <f t="shared" si="0"/>
        <v>1.5386</v>
      </c>
      <c r="C33">
        <v>13</v>
      </c>
      <c r="D33">
        <v>20000</v>
      </c>
      <c r="E33">
        <f t="shared" ref="E33:E50" si="12">C33*D33</f>
        <v>260000</v>
      </c>
      <c r="F33">
        <f t="shared" ref="F33:F50" si="13">(E33/B33)</f>
        <v>168984.79136877682</v>
      </c>
      <c r="G33">
        <f t="shared" ref="G33:G50" si="14">LOG10(F33)</f>
        <v>5.2278476198690891</v>
      </c>
      <c r="H33">
        <f>AVERAGE(G33:G38)</f>
        <v>4.8384246484034623</v>
      </c>
      <c r="I33">
        <f>STDEV(G33:G38)/SQRT(COUNT(G33:G38))</f>
        <v>0.1504703904718549</v>
      </c>
    </row>
    <row r="34" spans="1:9">
      <c r="B34">
        <f t="shared" si="0"/>
        <v>1.5386</v>
      </c>
      <c r="C34">
        <v>8</v>
      </c>
      <c r="D34">
        <v>20000</v>
      </c>
      <c r="E34">
        <f t="shared" si="12"/>
        <v>160000</v>
      </c>
      <c r="F34">
        <f t="shared" si="13"/>
        <v>103990.6408423242</v>
      </c>
      <c r="G34">
        <f t="shared" si="14"/>
        <v>5.0169942545541959</v>
      </c>
    </row>
    <row r="35" spans="1:9">
      <c r="B35">
        <f t="shared" si="0"/>
        <v>1.5386</v>
      </c>
      <c r="C35">
        <v>15</v>
      </c>
      <c r="D35">
        <v>2000</v>
      </c>
      <c r="E35">
        <f t="shared" si="12"/>
        <v>30000</v>
      </c>
      <c r="F35">
        <f t="shared" si="13"/>
        <v>19498.245157935788</v>
      </c>
      <c r="G35">
        <f t="shared" si="14"/>
        <v>4.2899955266179335</v>
      </c>
    </row>
    <row r="36" spans="1:9">
      <c r="B36">
        <f t="shared" si="0"/>
        <v>1.5386</v>
      </c>
      <c r="C36">
        <v>60</v>
      </c>
      <c r="D36">
        <v>2000</v>
      </c>
      <c r="E36">
        <f t="shared" si="12"/>
        <v>120000</v>
      </c>
      <c r="F36">
        <f t="shared" si="13"/>
        <v>77992.98063174315</v>
      </c>
      <c r="G36">
        <f t="shared" si="14"/>
        <v>4.892055517945896</v>
      </c>
    </row>
    <row r="37" spans="1:9">
      <c r="B37">
        <f t="shared" si="0"/>
        <v>1.5386</v>
      </c>
      <c r="C37">
        <v>24</v>
      </c>
      <c r="D37">
        <v>2000</v>
      </c>
      <c r="E37">
        <f t="shared" si="12"/>
        <v>48000</v>
      </c>
      <c r="F37">
        <f t="shared" si="13"/>
        <v>31197.192252697259</v>
      </c>
      <c r="G37">
        <f t="shared" si="14"/>
        <v>4.4941155092738585</v>
      </c>
    </row>
    <row r="38" spans="1:9">
      <c r="B38">
        <f t="shared" si="0"/>
        <v>1.5386</v>
      </c>
      <c r="C38">
        <v>99</v>
      </c>
      <c r="D38">
        <v>2000</v>
      </c>
      <c r="E38">
        <f t="shared" si="12"/>
        <v>198000</v>
      </c>
      <c r="F38">
        <f t="shared" si="13"/>
        <v>128688.41804237619</v>
      </c>
      <c r="G38">
        <f t="shared" si="14"/>
        <v>5.1095394621598027</v>
      </c>
    </row>
    <row r="39" spans="1:9">
      <c r="A39" t="s">
        <v>1</v>
      </c>
      <c r="B39">
        <f t="shared" si="0"/>
        <v>1.5386</v>
      </c>
      <c r="C39">
        <v>7</v>
      </c>
      <c r="D39">
        <v>20000</v>
      </c>
      <c r="E39">
        <f t="shared" si="12"/>
        <v>140000</v>
      </c>
      <c r="F39">
        <f t="shared" si="13"/>
        <v>90991.810737033666</v>
      </c>
      <c r="G39">
        <f t="shared" si="14"/>
        <v>4.9590023075765091</v>
      </c>
      <c r="H39">
        <f>AVERAGE(G39:G44)</f>
        <v>5.7655003372522033</v>
      </c>
      <c r="I39">
        <f>STDEV(G39:G44)/SQRT(COUNT(G39:G44))</f>
        <v>0.22293793911554827</v>
      </c>
    </row>
    <row r="40" spans="1:9">
      <c r="B40">
        <f t="shared" si="0"/>
        <v>1.5386</v>
      </c>
      <c r="C40">
        <v>53</v>
      </c>
      <c r="D40">
        <v>20000</v>
      </c>
      <c r="E40">
        <f t="shared" si="12"/>
        <v>1060000</v>
      </c>
      <c r="F40">
        <f t="shared" si="13"/>
        <v>688937.99558039778</v>
      </c>
      <c r="G40">
        <f t="shared" si="14"/>
        <v>5.8381801371630413</v>
      </c>
    </row>
    <row r="41" spans="1:9">
      <c r="B41">
        <f t="shared" si="0"/>
        <v>1.5386</v>
      </c>
      <c r="C41">
        <v>229</v>
      </c>
      <c r="D41">
        <v>20000</v>
      </c>
      <c r="E41">
        <f t="shared" si="12"/>
        <v>4580000</v>
      </c>
      <c r="F41">
        <f t="shared" si="13"/>
        <v>2976732.0941115301</v>
      </c>
      <c r="G41">
        <f t="shared" si="14"/>
        <v>6.4737397499021405</v>
      </c>
    </row>
    <row r="42" spans="1:9">
      <c r="B42">
        <f t="shared" si="0"/>
        <v>1.5386</v>
      </c>
      <c r="C42">
        <v>45</v>
      </c>
      <c r="D42">
        <v>20000</v>
      </c>
      <c r="E42">
        <f t="shared" si="12"/>
        <v>900000</v>
      </c>
      <c r="F42">
        <f t="shared" si="13"/>
        <v>584947.35473807354</v>
      </c>
      <c r="G42">
        <f t="shared" si="14"/>
        <v>5.7671167813375961</v>
      </c>
    </row>
    <row r="43" spans="1:9">
      <c r="B43">
        <f t="shared" si="0"/>
        <v>1.5386</v>
      </c>
      <c r="C43">
        <v>118</v>
      </c>
      <c r="D43">
        <v>20000</v>
      </c>
      <c r="E43">
        <f t="shared" si="12"/>
        <v>2360000</v>
      </c>
      <c r="F43">
        <f t="shared" si="13"/>
        <v>1533861.9524242817</v>
      </c>
      <c r="G43">
        <f t="shared" si="14"/>
        <v>6.1857862748683781</v>
      </c>
    </row>
    <row r="44" spans="1:9">
      <c r="B44">
        <f t="shared" si="0"/>
        <v>1.5386</v>
      </c>
      <c r="C44">
        <v>18</v>
      </c>
      <c r="D44">
        <v>20000</v>
      </c>
      <c r="E44">
        <f t="shared" si="12"/>
        <v>360000</v>
      </c>
      <c r="F44">
        <f t="shared" si="13"/>
        <v>233978.94189522942</v>
      </c>
      <c r="G44">
        <f t="shared" si="14"/>
        <v>5.3691767726655586</v>
      </c>
    </row>
    <row r="45" spans="1:9">
      <c r="A45" t="s">
        <v>0</v>
      </c>
      <c r="B45">
        <f t="shared" si="0"/>
        <v>1.5386</v>
      </c>
      <c r="C45">
        <v>63</v>
      </c>
      <c r="D45">
        <v>20000</v>
      </c>
      <c r="E45">
        <f t="shared" si="12"/>
        <v>1260000</v>
      </c>
      <c r="F45">
        <f t="shared" si="13"/>
        <v>818926.29663330305</v>
      </c>
      <c r="G45">
        <f t="shared" si="14"/>
        <v>5.9132448170158343</v>
      </c>
      <c r="H45">
        <f>AVERAGE(G45:G50)</f>
        <v>5.6337494415262199</v>
      </c>
      <c r="I45">
        <f>STDEV(G45:G50)/SQRT(COUNT(G45:G50))</f>
        <v>0.19182189610553987</v>
      </c>
    </row>
    <row r="46" spans="1:9">
      <c r="B46">
        <f t="shared" si="0"/>
        <v>1.5386</v>
      </c>
      <c r="C46">
        <v>5</v>
      </c>
      <c r="D46">
        <v>20000</v>
      </c>
      <c r="E46">
        <f t="shared" si="12"/>
        <v>100000</v>
      </c>
      <c r="F46">
        <f t="shared" si="13"/>
        <v>64994.15052645262</v>
      </c>
      <c r="G46">
        <f t="shared" si="14"/>
        <v>4.8128742718982718</v>
      </c>
    </row>
    <row r="47" spans="1:9">
      <c r="B47">
        <f t="shared" si="0"/>
        <v>1.5386</v>
      </c>
      <c r="C47">
        <v>60</v>
      </c>
      <c r="D47">
        <v>20000</v>
      </c>
      <c r="E47">
        <f t="shared" si="12"/>
        <v>1200000</v>
      </c>
      <c r="F47">
        <f t="shared" si="13"/>
        <v>779929.8063174315</v>
      </c>
      <c r="G47">
        <f t="shared" si="14"/>
        <v>5.892055517945896</v>
      </c>
    </row>
    <row r="48" spans="1:9">
      <c r="B48">
        <f t="shared" si="0"/>
        <v>1.5386</v>
      </c>
      <c r="C48">
        <v>75</v>
      </c>
      <c r="D48">
        <v>20000</v>
      </c>
      <c r="E48">
        <f t="shared" si="12"/>
        <v>1500000</v>
      </c>
      <c r="F48">
        <f t="shared" si="13"/>
        <v>974912.25789678935</v>
      </c>
      <c r="G48">
        <f t="shared" si="14"/>
        <v>5.9889655309539522</v>
      </c>
    </row>
    <row r="49" spans="2:7">
      <c r="B49">
        <f t="shared" si="0"/>
        <v>1.5386</v>
      </c>
      <c r="C49">
        <v>16</v>
      </c>
      <c r="D49">
        <v>20000</v>
      </c>
      <c r="E49">
        <f t="shared" si="12"/>
        <v>320000</v>
      </c>
      <c r="F49">
        <f t="shared" si="13"/>
        <v>207981.28168464839</v>
      </c>
      <c r="G49">
        <f t="shared" si="14"/>
        <v>5.3180242502181772</v>
      </c>
    </row>
    <row r="50" spans="2:7">
      <c r="B50">
        <f t="shared" si="0"/>
        <v>1.5386</v>
      </c>
      <c r="C50">
        <v>58</v>
      </c>
      <c r="D50">
        <v>20000</v>
      </c>
      <c r="E50">
        <f t="shared" si="12"/>
        <v>1160000</v>
      </c>
      <c r="F50">
        <f t="shared" si="13"/>
        <v>753932.14610685036</v>
      </c>
      <c r="G50">
        <f t="shared" si="14"/>
        <v>5.8773322611251899</v>
      </c>
    </row>
  </sheetData>
  <mergeCells count="1">
    <mergeCell ref="Q1:R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abSelected="1" workbookViewId="0">
      <selection activeCell="C17" sqref="C17"/>
    </sheetView>
  </sheetViews>
  <sheetFormatPr defaultColWidth="8.875" defaultRowHeight="15" customHeight="1"/>
  <cols>
    <col min="23" max="23" width="13.875" customWidth="1"/>
  </cols>
  <sheetData>
    <row r="1" spans="1:24" ht="15" customHeight="1">
      <c r="A1" s="2" t="s">
        <v>210</v>
      </c>
      <c r="E1" s="11" t="s">
        <v>207</v>
      </c>
      <c r="G1" s="2" t="s">
        <v>54</v>
      </c>
      <c r="M1" s="2" t="s">
        <v>54</v>
      </c>
      <c r="O1" t="s">
        <v>224</v>
      </c>
      <c r="P1" t="s">
        <v>6</v>
      </c>
    </row>
    <row r="2" spans="1:24" ht="15" customHeight="1">
      <c r="A2" t="s">
        <v>50</v>
      </c>
      <c r="B2" s="2">
        <v>29.89</v>
      </c>
      <c r="C2">
        <f>AVERAGE(B2:B4)</f>
        <v>29.560000000000002</v>
      </c>
      <c r="D2">
        <f>POWER(2,C2-B2)</f>
        <v>0.79553648375491959</v>
      </c>
      <c r="E2">
        <f t="shared" ref="E2:E13" si="0">GEOMEAN(D16,D2)</f>
        <v>0.70710678118654846</v>
      </c>
      <c r="G2" t="s">
        <v>50</v>
      </c>
      <c r="H2" s="2">
        <v>32.840000000000003</v>
      </c>
      <c r="I2">
        <f>AVERAGE(H2:H4)</f>
        <v>32.603333333333332</v>
      </c>
      <c r="J2">
        <f>POWER(2,I2-H2)</f>
        <v>0.84870397130912001</v>
      </c>
      <c r="K2">
        <f t="shared" ref="K2:K13" si="1">J2/E2</f>
        <v>1.2002486666652621</v>
      </c>
      <c r="M2" t="s">
        <v>50</v>
      </c>
      <c r="N2">
        <f>K2</f>
        <v>1.2002486666652621</v>
      </c>
      <c r="O2">
        <f>AVERAGE(N2:N8)</f>
        <v>1.0386931105127919</v>
      </c>
      <c r="P2">
        <f>STDEV(N2:N8)/SQRT(COUNT(N2:N8))</f>
        <v>0.10895742320083043</v>
      </c>
      <c r="R2" t="s">
        <v>228</v>
      </c>
      <c r="S2" t="s">
        <v>51</v>
      </c>
      <c r="T2" t="s">
        <v>52</v>
      </c>
      <c r="U2" t="s">
        <v>53</v>
      </c>
      <c r="W2" s="13" t="s">
        <v>193</v>
      </c>
      <c r="X2" s="13"/>
    </row>
    <row r="3" spans="1:24" ht="15" customHeight="1">
      <c r="B3" s="2">
        <v>29</v>
      </c>
      <c r="D3">
        <f>POWER(2,C2-B3)</f>
        <v>1.4742692172911034</v>
      </c>
      <c r="E3">
        <f t="shared" si="0"/>
        <v>1.4240501955970732</v>
      </c>
      <c r="H3" s="2">
        <v>31.93</v>
      </c>
      <c r="J3">
        <f>POWER(2,I2-H3)</f>
        <v>1.5947533767863924</v>
      </c>
      <c r="K3">
        <f t="shared" si="1"/>
        <v>1.1198716040467569</v>
      </c>
      <c r="N3">
        <f>K3</f>
        <v>1.1198716040467569</v>
      </c>
      <c r="R3">
        <f>O2</f>
        <v>1.0386931105127919</v>
      </c>
      <c r="S3">
        <f>O9</f>
        <v>0.35164240524536716</v>
      </c>
      <c r="T3">
        <f>O16</f>
        <v>0.38426239835469056</v>
      </c>
      <c r="U3">
        <f>O23</f>
        <v>0.38460006695597304</v>
      </c>
      <c r="W3" t="s">
        <v>192</v>
      </c>
      <c r="X3" t="s">
        <v>191</v>
      </c>
    </row>
    <row r="4" spans="1:24" ht="15" customHeight="1">
      <c r="B4" s="2">
        <v>29.79</v>
      </c>
      <c r="D4">
        <f>POWER(2,C2-B4)</f>
        <v>0.8526348917679587</v>
      </c>
      <c r="E4">
        <f t="shared" si="0"/>
        <v>0.99309249543703726</v>
      </c>
      <c r="H4" s="2">
        <v>33.04</v>
      </c>
      <c r="J4">
        <f>POWER(2,I2-H4)</f>
        <v>0.73883972029481415</v>
      </c>
      <c r="K4">
        <f t="shared" si="1"/>
        <v>0.7439787569532158</v>
      </c>
      <c r="N4">
        <f>K4</f>
        <v>0.7439787569532158</v>
      </c>
      <c r="R4">
        <f>P2</f>
        <v>0.10895742320083043</v>
      </c>
      <c r="S4">
        <f>P9</f>
        <v>0.14419825869154843</v>
      </c>
      <c r="T4">
        <f>P16</f>
        <v>7.2822717952296168E-2</v>
      </c>
      <c r="U4">
        <f>P23</f>
        <v>0.14710857626516188</v>
      </c>
      <c r="W4" t="s">
        <v>174</v>
      </c>
      <c r="X4">
        <v>0.99999919999999998</v>
      </c>
    </row>
    <row r="5" spans="1:24" ht="15" customHeight="1">
      <c r="A5" t="s">
        <v>51</v>
      </c>
      <c r="B5" s="2">
        <v>29.94</v>
      </c>
      <c r="D5">
        <f>POWER(2,C2-B5)</f>
        <v>0.76843759064400663</v>
      </c>
      <c r="E5">
        <f t="shared" si="0"/>
        <v>0.95263799804393834</v>
      </c>
      <c r="G5" t="s">
        <v>51</v>
      </c>
      <c r="H5" s="2">
        <v>35.92</v>
      </c>
      <c r="J5">
        <f>POWER(2,I2-H5)</f>
        <v>0.10036536023292182</v>
      </c>
      <c r="K5">
        <f t="shared" si="1"/>
        <v>0.10535519309433707</v>
      </c>
      <c r="N5">
        <f>K30</f>
        <v>1.1697903557112761</v>
      </c>
      <c r="W5" t="s">
        <v>175</v>
      </c>
      <c r="X5">
        <v>4.7939000000000002E-3</v>
      </c>
    </row>
    <row r="6" spans="1:24" ht="15" customHeight="1">
      <c r="B6" s="2">
        <v>29.83</v>
      </c>
      <c r="D6">
        <f>POWER(2,C2-B6)</f>
        <v>0.829319545814444</v>
      </c>
      <c r="E6">
        <f t="shared" si="0"/>
        <v>0.82074160881050029</v>
      </c>
      <c r="H6" s="2">
        <v>35.11</v>
      </c>
      <c r="J6">
        <f>POWER(2,I2-H6)</f>
        <v>0.17596169800424857</v>
      </c>
      <c r="K6">
        <f t="shared" si="1"/>
        <v>0.21439353886209037</v>
      </c>
      <c r="N6">
        <f>K31</f>
        <v>1.4351982139585466</v>
      </c>
      <c r="W6" t="s">
        <v>176</v>
      </c>
      <c r="X6">
        <v>0.90743249999999998</v>
      </c>
    </row>
    <row r="7" spans="1:24" ht="15" customHeight="1">
      <c r="B7" s="2">
        <v>29.78</v>
      </c>
      <c r="D7">
        <f>POWER(2,C2-B7)</f>
        <v>0.8585654364377544</v>
      </c>
      <c r="E7">
        <f t="shared" si="0"/>
        <v>0.84968499913865159</v>
      </c>
      <c r="H7" s="2">
        <v>36.700000000000003</v>
      </c>
      <c r="J7">
        <f>POWER(2,I2-H7)</f>
        <v>5.8449452990644767E-2</v>
      </c>
      <c r="K7">
        <f t="shared" si="1"/>
        <v>6.878955501144135E-2</v>
      </c>
      <c r="N7">
        <f>K32</f>
        <v>0.58692578681757324</v>
      </c>
      <c r="W7" t="s">
        <v>177</v>
      </c>
      <c r="X7">
        <v>4.6556000000000002E-3</v>
      </c>
    </row>
    <row r="8" spans="1:24" ht="15" customHeight="1">
      <c r="A8" t="s">
        <v>52</v>
      </c>
      <c r="B8" s="2">
        <v>29.14</v>
      </c>
      <c r="D8">
        <f>POWER(2,C2-B8)</f>
        <v>1.3379275547861136</v>
      </c>
      <c r="E8">
        <f t="shared" si="0"/>
        <v>1.7962647457678713</v>
      </c>
      <c r="G8" t="s">
        <v>52</v>
      </c>
      <c r="H8" s="2">
        <v>33.83</v>
      </c>
      <c r="J8">
        <f>POWER(2,I2-H8)</f>
        <v>0.42730358713244981</v>
      </c>
      <c r="K8">
        <f t="shared" si="1"/>
        <v>0.23788452572996699</v>
      </c>
      <c r="N8">
        <f>K33</f>
        <v>1.0148383894369122</v>
      </c>
      <c r="W8" t="s">
        <v>178</v>
      </c>
      <c r="X8">
        <v>0.90272110000000005</v>
      </c>
    </row>
    <row r="9" spans="1:24" ht="15" customHeight="1">
      <c r="B9" s="2">
        <v>28.4</v>
      </c>
      <c r="D9">
        <f>POWER(2,C2-B9)</f>
        <v>2.2345742761444458</v>
      </c>
      <c r="E9">
        <f t="shared" si="0"/>
        <v>2.8778671600216446</v>
      </c>
      <c r="H9" s="2">
        <v>32.51</v>
      </c>
      <c r="J9">
        <f>POWER(2,I2-H9)</f>
        <v>1.0668322429453578</v>
      </c>
      <c r="K9">
        <f t="shared" si="1"/>
        <v>0.37070239299625424</v>
      </c>
      <c r="M9" t="s">
        <v>51</v>
      </c>
      <c r="N9">
        <f>K5</f>
        <v>0.10535519309433707</v>
      </c>
      <c r="O9">
        <f>AVERAGE(N9:N15)</f>
        <v>0.35164240524536716</v>
      </c>
      <c r="P9">
        <f>STDEV(N9:N15)/SQRT(COUNT(N9:N15))</f>
        <v>0.14419825869154843</v>
      </c>
      <c r="W9" t="s">
        <v>179</v>
      </c>
      <c r="X9">
        <v>2.1475299999999999E-2</v>
      </c>
    </row>
    <row r="10" spans="1:24" ht="15" customHeight="1">
      <c r="B10" s="2">
        <v>30.4</v>
      </c>
      <c r="D10">
        <f>POWER(2,C2-B10)</f>
        <v>0.55864356903611145</v>
      </c>
      <c r="E10">
        <f t="shared" si="0"/>
        <v>0.67128625139013287</v>
      </c>
      <c r="H10" s="2">
        <v>34.56</v>
      </c>
      <c r="J10">
        <f>POWER(2,I2-H10)</f>
        <v>0.25762300508232372</v>
      </c>
      <c r="K10">
        <f t="shared" si="1"/>
        <v>0.38377518465308236</v>
      </c>
      <c r="N10">
        <f>K6</f>
        <v>0.21439353886209037</v>
      </c>
    </row>
    <row r="11" spans="1:24" ht="15" customHeight="1">
      <c r="A11" t="s">
        <v>53</v>
      </c>
      <c r="B11" s="2">
        <v>31.58</v>
      </c>
      <c r="D11">
        <f>POWER(2,C2-B11)</f>
        <v>0.24655817612334049</v>
      </c>
      <c r="E11">
        <f t="shared" si="0"/>
        <v>0.25971477582441665</v>
      </c>
      <c r="G11" t="s">
        <v>53</v>
      </c>
      <c r="H11" s="2">
        <v>44.63</v>
      </c>
      <c r="J11">
        <f>POWER(2,I2-H11)</f>
        <v>2.3966939825360148E-4</v>
      </c>
      <c r="K11">
        <f t="shared" si="1"/>
        <v>9.2281772376182753E-4</v>
      </c>
      <c r="N11">
        <f>K7</f>
        <v>6.878955501144135E-2</v>
      </c>
    </row>
    <row r="12" spans="1:24" ht="15" customHeight="1">
      <c r="B12" s="2">
        <v>29.05</v>
      </c>
      <c r="D12">
        <f>POWER(2,C2-B12)</f>
        <v>1.4240501955970732</v>
      </c>
      <c r="E12">
        <f t="shared" si="0"/>
        <v>1.3613141164994753</v>
      </c>
      <c r="H12" s="2">
        <v>35.200000000000003</v>
      </c>
      <c r="J12">
        <f>POWER(2,I2-H12)</f>
        <v>0.16532001826531692</v>
      </c>
      <c r="K12">
        <f t="shared" si="1"/>
        <v>0.12144149264420019</v>
      </c>
      <c r="N12">
        <f>K34</f>
        <v>9.815802284971907E-2</v>
      </c>
    </row>
    <row r="13" spans="1:24" ht="15" customHeight="1">
      <c r="B13" s="2">
        <v>31.02</v>
      </c>
      <c r="D13">
        <f>POWER(2,C2-B13)</f>
        <v>0.36349312933007832</v>
      </c>
      <c r="E13">
        <f t="shared" si="0"/>
        <v>0.45375957765858138</v>
      </c>
      <c r="H13" s="2">
        <v>36.72</v>
      </c>
      <c r="J13">
        <f>POWER(2,I2-H13)</f>
        <v>5.7644762099121186E-2</v>
      </c>
      <c r="K13">
        <f t="shared" si="1"/>
        <v>0.12703811652102331</v>
      </c>
      <c r="N13">
        <f>K35</f>
        <v>0.92739123716759986</v>
      </c>
    </row>
    <row r="14" spans="1:24" ht="15" customHeight="1">
      <c r="N14">
        <f>K36</f>
        <v>0.16394115815354876</v>
      </c>
    </row>
    <row r="15" spans="1:24" ht="15" customHeight="1">
      <c r="A15" s="2" t="s">
        <v>227</v>
      </c>
      <c r="N15">
        <f>K37</f>
        <v>0.88346813157883364</v>
      </c>
    </row>
    <row r="16" spans="1:24" ht="15" customHeight="1">
      <c r="A16" t="s">
        <v>50</v>
      </c>
      <c r="B16" s="2">
        <v>25.48</v>
      </c>
      <c r="C16">
        <f>AVERAGE(B16:B18)</f>
        <v>24.810000000000002</v>
      </c>
      <c r="D16">
        <f>POWER(2,C16-B16)</f>
        <v>0.62850668726091508</v>
      </c>
      <c r="M16" t="s">
        <v>52</v>
      </c>
      <c r="N16">
        <f>K8</f>
        <v>0.23788452572996699</v>
      </c>
      <c r="O16">
        <f>AVERAGE(N16:N22)</f>
        <v>0.38426239835469056</v>
      </c>
      <c r="P16">
        <f>STDEV(N16:N22)/SQRT(COUNT(N16:N22))</f>
        <v>7.2822717952296168E-2</v>
      </c>
    </row>
    <row r="17" spans="1:16" ht="15" customHeight="1">
      <c r="B17" s="2">
        <v>24.35</v>
      </c>
      <c r="D17">
        <f>POWER(2,C16-B17)</f>
        <v>1.3755418181397445</v>
      </c>
      <c r="N17">
        <f>K9</f>
        <v>0.37070239299625424</v>
      </c>
    </row>
    <row r="18" spans="1:16" ht="15" customHeight="1">
      <c r="B18" s="2">
        <v>24.6</v>
      </c>
      <c r="D18">
        <f>POWER(2,C16-B18)</f>
        <v>1.156688183905288</v>
      </c>
      <c r="N18">
        <f>K10</f>
        <v>0.38377518465308236</v>
      </c>
    </row>
    <row r="19" spans="1:16" ht="15" customHeight="1">
      <c r="A19" t="s">
        <v>51</v>
      </c>
      <c r="B19" s="2">
        <v>24.57</v>
      </c>
      <c r="D19">
        <f>POWER(2,C16-B19)</f>
        <v>1.1809926614295321</v>
      </c>
      <c r="N19">
        <f>K38</f>
        <v>0.52349584804567217</v>
      </c>
    </row>
    <row r="20" spans="1:16" ht="15" customHeight="1">
      <c r="B20" s="2">
        <v>25.11</v>
      </c>
      <c r="D20">
        <f>POWER(2,C16-B20)</f>
        <v>0.81225239635623714</v>
      </c>
      <c r="N20">
        <f>K39</f>
        <v>0.19028714399742364</v>
      </c>
    </row>
    <row r="21" spans="1:16" ht="15" customHeight="1">
      <c r="B21" s="2">
        <v>25.06</v>
      </c>
      <c r="D21">
        <f>POWER(2,C16-B21)</f>
        <v>0.84089641525371661</v>
      </c>
      <c r="N21">
        <f>K40</f>
        <v>0.24591812917899528</v>
      </c>
    </row>
    <row r="22" spans="1:16" ht="15" customHeight="1">
      <c r="A22" t="s">
        <v>52</v>
      </c>
      <c r="B22" s="2">
        <v>23.54</v>
      </c>
      <c r="D22">
        <f>POWER(2,C16-B22)</f>
        <v>2.4116156553815258</v>
      </c>
      <c r="N22">
        <f>K41</f>
        <v>0.737773563881439</v>
      </c>
    </row>
    <row r="23" spans="1:16" ht="15" customHeight="1">
      <c r="B23" s="2">
        <v>22.92</v>
      </c>
      <c r="D23">
        <f>POWER(2,C16-B23)</f>
        <v>3.706352247561485</v>
      </c>
      <c r="M23" t="s">
        <v>53</v>
      </c>
      <c r="N23">
        <f>K11</f>
        <v>9.2281772376182753E-4</v>
      </c>
      <c r="O23">
        <f>AVERAGE(N23:N29)</f>
        <v>0.38460006695597304</v>
      </c>
      <c r="P23">
        <f>STDEV(N23:N29)/SQRT(COUNT(N23:N29))</f>
        <v>0.14710857626516188</v>
      </c>
    </row>
    <row r="24" spans="1:16" ht="15" customHeight="1">
      <c r="B24" s="2">
        <v>25.12</v>
      </c>
      <c r="D24">
        <f>POWER(2,C16-B24)</f>
        <v>0.806641759222127</v>
      </c>
      <c r="N24">
        <f>K12</f>
        <v>0.12144149264420019</v>
      </c>
    </row>
    <row r="25" spans="1:16" ht="15" customHeight="1">
      <c r="A25" t="s">
        <v>53</v>
      </c>
      <c r="B25" s="2">
        <v>26.68</v>
      </c>
      <c r="D25">
        <f>POWER(2,C16-B25)</f>
        <v>0.27357342531518536</v>
      </c>
      <c r="N25">
        <f>K13</f>
        <v>0.12703811652102331</v>
      </c>
    </row>
    <row r="26" spans="1:16" ht="15" customHeight="1">
      <c r="B26" s="2">
        <v>24.43</v>
      </c>
      <c r="D26">
        <f>POWER(2,C16-B26)</f>
        <v>1.3013418554419358</v>
      </c>
      <c r="N26">
        <f>K42</f>
        <v>0.97349805390067035</v>
      </c>
    </row>
    <row r="27" spans="1:16" ht="15" customHeight="1">
      <c r="B27" s="2">
        <v>25.63</v>
      </c>
      <c r="D27">
        <f>POWER(2,C16-B27)</f>
        <v>0.5664419426479006</v>
      </c>
      <c r="N27">
        <f>K43</f>
        <v>0.82145303538321446</v>
      </c>
    </row>
    <row r="28" spans="1:16" ht="15" customHeight="1">
      <c r="N28">
        <f>K44</f>
        <v>0.1225336585430868</v>
      </c>
    </row>
    <row r="29" spans="1:16" ht="15" customHeight="1">
      <c r="A29" s="2" t="s">
        <v>226</v>
      </c>
      <c r="E29" s="11" t="s">
        <v>207</v>
      </c>
      <c r="G29" s="2" t="s">
        <v>54</v>
      </c>
      <c r="N29">
        <f>K45</f>
        <v>0.52531329397585402</v>
      </c>
    </row>
    <row r="30" spans="1:16" ht="15" customHeight="1">
      <c r="A30" t="s">
        <v>50</v>
      </c>
      <c r="B30" s="2">
        <v>29.94</v>
      </c>
      <c r="C30">
        <f>AVERAGE(B30:B33)</f>
        <v>29.990000000000002</v>
      </c>
      <c r="D30">
        <f>POWER(2,C30-B30)</f>
        <v>1.035264923841378</v>
      </c>
      <c r="E30">
        <f t="shared" ref="E30:E45" si="2">GEOMEAN(D30,D48)</f>
        <v>1.1861200205403954</v>
      </c>
      <c r="G30" t="s">
        <v>50</v>
      </c>
      <c r="H30" s="2">
        <v>33.18</v>
      </c>
      <c r="I30">
        <f>AVERAGE(H30:H33)</f>
        <v>33.652500000000003</v>
      </c>
      <c r="J30">
        <f>POWER(2,I30-H30)</f>
        <v>1.3875117607442153</v>
      </c>
      <c r="K30">
        <f t="shared" ref="K30:K45" si="3">J30/E30</f>
        <v>1.1697903557112761</v>
      </c>
    </row>
    <row r="31" spans="1:16" ht="15" customHeight="1">
      <c r="B31" s="2">
        <v>30.4</v>
      </c>
      <c r="D31">
        <f>POWER(2,C30-B31)</f>
        <v>0.75262337370553534</v>
      </c>
      <c r="E31">
        <f t="shared" si="2"/>
        <v>0.75851520196782685</v>
      </c>
      <c r="H31" s="2">
        <v>33.53</v>
      </c>
      <c r="J31">
        <f>POWER(2,I30-H31)</f>
        <v>1.0886196631246314</v>
      </c>
      <c r="K31">
        <f t="shared" si="3"/>
        <v>1.4351982139585466</v>
      </c>
    </row>
    <row r="32" spans="1:16" ht="15" customHeight="1">
      <c r="B32" s="2">
        <v>29.71</v>
      </c>
      <c r="D32">
        <f>POWER(2,C30-B32)</f>
        <v>1.2141948843950479</v>
      </c>
      <c r="E32">
        <f t="shared" si="2"/>
        <v>1.215247359980469</v>
      </c>
      <c r="H32" s="2">
        <v>34.14</v>
      </c>
      <c r="J32">
        <f>POWER(2,I30-H32)</f>
        <v>0.71326001293451546</v>
      </c>
      <c r="K32">
        <f t="shared" si="3"/>
        <v>0.58692578681757324</v>
      </c>
    </row>
    <row r="33" spans="1:11" ht="15" customHeight="1">
      <c r="B33" s="2">
        <v>29.91</v>
      </c>
      <c r="D33">
        <f>POWER(2,C30-B33)</f>
        <v>1.0570180405613818</v>
      </c>
      <c r="E33">
        <f t="shared" si="2"/>
        <v>0.91462356795524347</v>
      </c>
      <c r="H33" s="2">
        <v>33.76</v>
      </c>
      <c r="J33">
        <f>POWER(2,I30-H33)</f>
        <v>0.92819510864474153</v>
      </c>
      <c r="K33">
        <f t="shared" si="3"/>
        <v>1.0148383894369122</v>
      </c>
    </row>
    <row r="34" spans="1:11" ht="15" customHeight="1">
      <c r="A34" t="s">
        <v>51</v>
      </c>
      <c r="B34" s="2">
        <v>31.84</v>
      </c>
      <c r="D34">
        <f>POWER(2,C30-B34)</f>
        <v>0.27739236801696171</v>
      </c>
      <c r="E34">
        <f t="shared" si="2"/>
        <v>0.40647823219973672</v>
      </c>
      <c r="G34" t="s">
        <v>225</v>
      </c>
      <c r="H34" s="2">
        <v>38.299999999999997</v>
      </c>
      <c r="J34">
        <f>POWER(2,I30-H34)</f>
        <v>3.9899099604175169E-2</v>
      </c>
      <c r="K34">
        <f t="shared" si="3"/>
        <v>9.815802284971907E-2</v>
      </c>
    </row>
    <row r="35" spans="1:11" ht="15" customHeight="1">
      <c r="B35" s="2">
        <v>30</v>
      </c>
      <c r="D35">
        <f>POWER(2,C30-B35)</f>
        <v>0.99309249543703737</v>
      </c>
      <c r="E35">
        <f t="shared" si="2"/>
        <v>1.3024698708443561</v>
      </c>
      <c r="H35" s="2">
        <v>33.380000000000003</v>
      </c>
      <c r="J35">
        <f>POWER(2,I30-H35)</f>
        <v>1.2078991448958714</v>
      </c>
      <c r="K35">
        <f t="shared" si="3"/>
        <v>0.92739123716759986</v>
      </c>
    </row>
    <row r="36" spans="1:11" ht="15" customHeight="1">
      <c r="B36" s="2">
        <v>31.51</v>
      </c>
      <c r="D36">
        <f>POWER(2,C30-B36)</f>
        <v>0.34868591658760145</v>
      </c>
      <c r="E36">
        <f t="shared" si="2"/>
        <v>0.45101583750893232</v>
      </c>
      <c r="H36" s="2">
        <v>37.409999999999997</v>
      </c>
      <c r="J36">
        <f>POWER(2,I30-H36)</f>
        <v>7.3940058746807119E-2</v>
      </c>
      <c r="K36">
        <f t="shared" si="3"/>
        <v>0.16394115815354876</v>
      </c>
    </row>
    <row r="37" spans="1:11" ht="15" customHeight="1">
      <c r="B37" s="2">
        <v>29.68</v>
      </c>
      <c r="D37">
        <f>POWER(2,C30-B37)</f>
        <v>1.2397076999389884</v>
      </c>
      <c r="E37">
        <f t="shared" si="2"/>
        <v>1.6949585583818105</v>
      </c>
      <c r="H37" s="2">
        <v>33.07</v>
      </c>
      <c r="J37">
        <f>POWER(2,I30-H37)</f>
        <v>1.4974418706771315</v>
      </c>
      <c r="K37">
        <f t="shared" si="3"/>
        <v>0.88346813157883364</v>
      </c>
    </row>
    <row r="38" spans="1:11" ht="15" customHeight="1">
      <c r="A38" t="s">
        <v>52</v>
      </c>
      <c r="B38" s="2">
        <v>30.54</v>
      </c>
      <c r="D38">
        <f>POWER(2,C30-B38)</f>
        <v>0.68302012837719905</v>
      </c>
      <c r="E38">
        <f t="shared" si="2"/>
        <v>0.95677394001728877</v>
      </c>
      <c r="G38" t="s">
        <v>52</v>
      </c>
      <c r="H38" s="2">
        <v>34.65</v>
      </c>
      <c r="J38">
        <f>POWER(2,I30-H38)</f>
        <v>0.50086718511734962</v>
      </c>
      <c r="K38">
        <f t="shared" si="3"/>
        <v>0.52349584804567217</v>
      </c>
    </row>
    <row r="39" spans="1:11" ht="15" customHeight="1">
      <c r="B39" s="2">
        <v>31.99</v>
      </c>
      <c r="D39">
        <f>POWER(2,C30-B39)</f>
        <v>0.25000000000000061</v>
      </c>
      <c r="E39">
        <f t="shared" si="2"/>
        <v>0.28642910457626319</v>
      </c>
      <c r="H39" s="2">
        <v>37.85</v>
      </c>
      <c r="J39">
        <f>POWER(2,I30-H39)</f>
        <v>5.4503776267556509E-2</v>
      </c>
      <c r="K39">
        <f t="shared" si="3"/>
        <v>0.19028714399742364</v>
      </c>
    </row>
    <row r="40" spans="1:11" ht="15" customHeight="1">
      <c r="B40" s="2">
        <v>29.61</v>
      </c>
      <c r="D40">
        <f>POWER(2,C30-B40)</f>
        <v>1.3013418554419358</v>
      </c>
      <c r="E40">
        <f t="shared" si="2"/>
        <v>1.511781877455902</v>
      </c>
      <c r="H40" s="2">
        <v>35.08</v>
      </c>
      <c r="J40">
        <f>POWER(2,I30-H40)</f>
        <v>0.37177457103066452</v>
      </c>
      <c r="K40">
        <f t="shared" si="3"/>
        <v>0.24591812917899528</v>
      </c>
    </row>
    <row r="41" spans="1:11" ht="15" customHeight="1">
      <c r="B41" s="2">
        <v>30.01</v>
      </c>
      <c r="D41">
        <f>POWER(2,C30-B41)</f>
        <v>0.98623270449335942</v>
      </c>
      <c r="E41">
        <f t="shared" si="2"/>
        <v>1.0579342737751241</v>
      </c>
      <c r="H41" s="2">
        <v>34.01</v>
      </c>
      <c r="J41">
        <f>POWER(2,I30-H41)</f>
        <v>0.78051593951539522</v>
      </c>
      <c r="K41">
        <f t="shared" si="3"/>
        <v>0.737773563881439</v>
      </c>
    </row>
    <row r="42" spans="1:11" ht="15" customHeight="1">
      <c r="A42" t="s">
        <v>53</v>
      </c>
      <c r="B42" s="2">
        <v>32.11</v>
      </c>
      <c r="D42">
        <f>POWER(2,C30-B42)</f>
        <v>0.23004691265621915</v>
      </c>
      <c r="E42">
        <f t="shared" si="2"/>
        <v>0.30381183999511718</v>
      </c>
      <c r="G42" t="s">
        <v>53</v>
      </c>
      <c r="H42" s="2">
        <v>35.409999999999997</v>
      </c>
      <c r="J42">
        <f>POWER(2,I30-H42)</f>
        <v>0.29576023498722842</v>
      </c>
      <c r="K42">
        <f t="shared" si="3"/>
        <v>0.97349805390067035</v>
      </c>
    </row>
    <row r="43" spans="1:11" ht="15" customHeight="1">
      <c r="B43" s="2">
        <v>31.25</v>
      </c>
      <c r="D43">
        <f>POWER(2,C30-B43)</f>
        <v>0.41754395971418523</v>
      </c>
      <c r="E43">
        <f t="shared" si="2"/>
        <v>0.63123539133708173</v>
      </c>
      <c r="H43" s="2">
        <v>34.6</v>
      </c>
      <c r="J43">
        <f>POWER(2,I30-H43)</f>
        <v>0.51853022825515704</v>
      </c>
      <c r="K43">
        <f t="shared" si="3"/>
        <v>0.82145303538321446</v>
      </c>
    </row>
    <row r="44" spans="1:11" ht="15" customHeight="1">
      <c r="B44" s="2">
        <v>31.39</v>
      </c>
      <c r="D44">
        <f>POWER(2,C30-B44)</f>
        <v>0.37892914162759994</v>
      </c>
      <c r="E44">
        <f t="shared" si="2"/>
        <v>0.45101583750893232</v>
      </c>
      <c r="H44" s="2">
        <v>37.83</v>
      </c>
      <c r="J44">
        <f>POWER(2,I30-H44)</f>
        <v>5.5264620630843836E-2</v>
      </c>
      <c r="K44">
        <f t="shared" si="3"/>
        <v>0.1225336585430868</v>
      </c>
    </row>
    <row r="45" spans="1:11" ht="15" customHeight="1">
      <c r="B45" s="2">
        <v>32.130000000000003</v>
      </c>
      <c r="D45">
        <f>POWER(2,C30-B45)</f>
        <v>0.22687978882929014</v>
      </c>
      <c r="E45">
        <f t="shared" si="2"/>
        <v>0.2089529453796321</v>
      </c>
      <c r="H45" s="2">
        <v>36.840000000000003</v>
      </c>
      <c r="J45">
        <f>POWER(2,I30-H45)</f>
        <v>0.10976576002333124</v>
      </c>
      <c r="K45">
        <f t="shared" si="3"/>
        <v>0.52531329397585402</v>
      </c>
    </row>
    <row r="47" spans="1:11" ht="15" customHeight="1">
      <c r="A47" t="s">
        <v>63</v>
      </c>
    </row>
    <row r="48" spans="1:11" ht="15" customHeight="1">
      <c r="A48" t="s">
        <v>50</v>
      </c>
      <c r="B48" s="2">
        <v>24.08</v>
      </c>
      <c r="C48">
        <f>AVERAGE(B48:B51)</f>
        <v>24.522499999999997</v>
      </c>
      <c r="D48">
        <f>POWER(2,C48-B48)</f>
        <v>1.3589571816134558</v>
      </c>
    </row>
    <row r="49" spans="1:4" ht="15" customHeight="1">
      <c r="B49" s="2">
        <v>24.91</v>
      </c>
      <c r="D49">
        <f>POWER(2,C48-B49)</f>
        <v>0.76445315375150391</v>
      </c>
    </row>
    <row r="50" spans="1:4" ht="15" customHeight="1">
      <c r="B50" s="2">
        <v>24.24</v>
      </c>
      <c r="D50">
        <f>POWER(2,C48-B50)</f>
        <v>1.2163007478616608</v>
      </c>
    </row>
    <row r="51" spans="1:4" ht="15" customHeight="1">
      <c r="B51" s="2">
        <v>24.86</v>
      </c>
      <c r="D51">
        <f>POWER(2,C48-B51)</f>
        <v>0.79141153599885183</v>
      </c>
    </row>
    <row r="52" spans="1:4" ht="15" customHeight="1">
      <c r="A52" t="s">
        <v>225</v>
      </c>
      <c r="B52" s="2">
        <v>25.27</v>
      </c>
      <c r="D52">
        <f>POWER(2,C48-B52)</f>
        <v>0.59563482021293424</v>
      </c>
    </row>
    <row r="53" spans="1:4" ht="15" customHeight="1">
      <c r="B53" s="2">
        <v>23.75</v>
      </c>
      <c r="D53">
        <f>POWER(2,C48-B53)</f>
        <v>1.7082273526906013</v>
      </c>
    </row>
    <row r="54" spans="1:4" ht="15" customHeight="1">
      <c r="B54" s="2">
        <v>25.3</v>
      </c>
      <c r="D54">
        <f>POWER(2,C48-B54)</f>
        <v>0.58337683286608732</v>
      </c>
    </row>
    <row r="55" spans="1:4" ht="15" customHeight="1">
      <c r="B55" s="2">
        <v>23.31</v>
      </c>
      <c r="D55">
        <f>POWER(2,C48-B55)</f>
        <v>2.3173886189245523</v>
      </c>
    </row>
    <row r="56" spans="1:4" ht="15" customHeight="1">
      <c r="A56" t="s">
        <v>52</v>
      </c>
      <c r="B56" s="2">
        <v>24.1</v>
      </c>
      <c r="D56">
        <f>POWER(2,C48-B56)</f>
        <v>1.3402480165133086</v>
      </c>
    </row>
    <row r="57" spans="1:4" ht="15" customHeight="1">
      <c r="B57" s="2">
        <v>26.13</v>
      </c>
      <c r="D57">
        <f>POWER(2,C48-B57)</f>
        <v>0.32816652779343886</v>
      </c>
    </row>
    <row r="58" spans="1:4" ht="15" customHeight="1">
      <c r="B58" s="2">
        <v>23.71</v>
      </c>
      <c r="D58">
        <f>POWER(2,C48-B58)</f>
        <v>1.7562521603732952</v>
      </c>
    </row>
    <row r="59" spans="1:4" ht="15" customHeight="1">
      <c r="B59" s="2">
        <v>24.34</v>
      </c>
      <c r="D59">
        <f>POWER(2,C48-B59)</f>
        <v>1.1348487253858202</v>
      </c>
    </row>
    <row r="60" spans="1:4" ht="15" customHeight="1">
      <c r="A60" t="s">
        <v>53</v>
      </c>
      <c r="B60" s="2">
        <v>25.84</v>
      </c>
      <c r="D60">
        <f>POWER(2,C48-B60)</f>
        <v>0.4012296146706118</v>
      </c>
    </row>
    <row r="61" spans="1:4" ht="15" customHeight="1">
      <c r="B61" s="2">
        <v>24.59</v>
      </c>
      <c r="D61">
        <f>POWER(2,C48-B61)</f>
        <v>0.95429022503218341</v>
      </c>
    </row>
    <row r="62" spans="1:4" ht="15" customHeight="1">
      <c r="B62" s="2">
        <v>25.42</v>
      </c>
      <c r="D62">
        <f>POWER(2,C48-B62)</f>
        <v>0.53681615726402487</v>
      </c>
    </row>
    <row r="63" spans="1:4" ht="15" customHeight="1">
      <c r="B63" s="2">
        <v>26.9</v>
      </c>
      <c r="D63">
        <f>POWER(2,C48-B63)</f>
        <v>0.19244258648210996</v>
      </c>
    </row>
  </sheetData>
  <mergeCells count="1">
    <mergeCell ref="W2:X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workbookViewId="0">
      <selection activeCell="I3" sqref="I3"/>
    </sheetView>
  </sheetViews>
  <sheetFormatPr defaultRowHeight="18.75"/>
  <cols>
    <col min="1" max="22" width="9" style="11"/>
    <col min="23" max="23" width="14.375" style="11" customWidth="1"/>
    <col min="24" max="16384" width="9" style="11"/>
  </cols>
  <sheetData>
    <row r="1" spans="1:24">
      <c r="A1" s="12" t="s">
        <v>210</v>
      </c>
      <c r="E1" s="11" t="s">
        <v>207</v>
      </c>
      <c r="G1" s="12" t="s">
        <v>55</v>
      </c>
      <c r="M1" s="12" t="s">
        <v>55</v>
      </c>
      <c r="O1" s="11" t="s">
        <v>224</v>
      </c>
      <c r="P1" s="11" t="s">
        <v>223</v>
      </c>
    </row>
    <row r="2" spans="1:24">
      <c r="A2" s="11" t="s">
        <v>221</v>
      </c>
      <c r="B2" s="12">
        <v>29.89</v>
      </c>
      <c r="C2" s="11">
        <f>AVERAGE(B2:B4)</f>
        <v>29.560000000000002</v>
      </c>
      <c r="D2" s="11">
        <f>POWER(2,C2-B2)</f>
        <v>0.79553648375491959</v>
      </c>
      <c r="E2" s="11">
        <f t="shared" ref="E2:E13" si="0">GEOMEAN(D16,D2)</f>
        <v>0.70710678118654846</v>
      </c>
      <c r="G2" s="11" t="s">
        <v>50</v>
      </c>
      <c r="H2" s="12">
        <v>30.08</v>
      </c>
      <c r="I2" s="11">
        <f>AVERAGE(H2:H4)</f>
        <v>29.153333333333336</v>
      </c>
      <c r="J2" s="11">
        <f>POWER(2,I2-H2)</f>
        <v>0.52607242410035981</v>
      </c>
      <c r="K2" s="11">
        <f t="shared" ref="K2:K13" si="1">J2/E2</f>
        <v>0.74397875695321858</v>
      </c>
      <c r="M2" s="11" t="s">
        <v>50</v>
      </c>
      <c r="N2" s="11">
        <f>K2</f>
        <v>0.74397875695321858</v>
      </c>
      <c r="O2" s="11">
        <f>AVERAGE(N2:N8)</f>
        <v>1.0655196860925125</v>
      </c>
      <c r="P2" s="11">
        <f>STDEV(N2:N8)/SQRT(COUNT(N2:N8))</f>
        <v>0.14363759786999233</v>
      </c>
      <c r="R2" s="11" t="s">
        <v>50</v>
      </c>
      <c r="S2" s="11" t="s">
        <v>218</v>
      </c>
      <c r="T2" s="11" t="s">
        <v>52</v>
      </c>
      <c r="U2" s="11" t="s">
        <v>53</v>
      </c>
      <c r="W2" s="13" t="s">
        <v>193</v>
      </c>
      <c r="X2" s="13"/>
    </row>
    <row r="3" spans="1:24">
      <c r="B3" s="12">
        <v>29</v>
      </c>
      <c r="D3" s="11">
        <f>POWER(2,C2-B3)</f>
        <v>1.4742692172911034</v>
      </c>
      <c r="E3" s="11">
        <f t="shared" si="0"/>
        <v>1.4240501955970732</v>
      </c>
      <c r="H3" s="12">
        <v>27.98</v>
      </c>
      <c r="J3" s="11">
        <f>POWER(2,I2-H3)</f>
        <v>2.255321854091612</v>
      </c>
      <c r="K3" s="11">
        <f t="shared" si="1"/>
        <v>1.5837376105594401</v>
      </c>
      <c r="N3" s="11">
        <f>K3</f>
        <v>1.5837376105594401</v>
      </c>
      <c r="R3" s="11">
        <f>O2</f>
        <v>1.0655196860925125</v>
      </c>
      <c r="S3" s="11">
        <f>O9</f>
        <v>0.48428032387428888</v>
      </c>
      <c r="T3" s="11">
        <f>O16</f>
        <v>0.6015884205758566</v>
      </c>
      <c r="U3" s="11">
        <f>O23</f>
        <v>0.36072357556716911</v>
      </c>
      <c r="W3" t="s">
        <v>192</v>
      </c>
      <c r="X3" t="s">
        <v>191</v>
      </c>
    </row>
    <row r="4" spans="1:24">
      <c r="B4" s="12">
        <v>29.79</v>
      </c>
      <c r="D4" s="11">
        <f>POWER(2,C2-B4)</f>
        <v>0.8526348917679587</v>
      </c>
      <c r="E4" s="11">
        <f t="shared" si="0"/>
        <v>0.99309249543703726</v>
      </c>
      <c r="H4" s="12">
        <v>29.4</v>
      </c>
      <c r="J4" s="11">
        <f>POWER(2,I2-H4)</f>
        <v>0.84284154475470185</v>
      </c>
      <c r="K4" s="11">
        <f t="shared" si="1"/>
        <v>0.84870397130912423</v>
      </c>
      <c r="N4" s="11">
        <f>K4</f>
        <v>0.84870397130912423</v>
      </c>
      <c r="R4" s="11">
        <f>P2</f>
        <v>0.14363759786999233</v>
      </c>
      <c r="S4" s="11">
        <f>P9</f>
        <v>8.7176763430356255E-2</v>
      </c>
      <c r="T4" s="11">
        <f>P16</f>
        <v>7.740164546847858E-2</v>
      </c>
      <c r="U4" s="11">
        <f>P23</f>
        <v>6.7589492326333447E-2</v>
      </c>
      <c r="W4" s="11" t="s">
        <v>174</v>
      </c>
      <c r="X4" s="11">
        <v>0.83951629999999999</v>
      </c>
    </row>
    <row r="5" spans="1:24">
      <c r="A5" s="11" t="s">
        <v>51</v>
      </c>
      <c r="B5" s="12">
        <v>29.94</v>
      </c>
      <c r="D5" s="11">
        <f>POWER(2,C2-B5)</f>
        <v>0.76843759064400663</v>
      </c>
      <c r="E5" s="11">
        <f t="shared" si="0"/>
        <v>0.95263799804393834</v>
      </c>
      <c r="G5" s="11" t="s">
        <v>218</v>
      </c>
      <c r="H5" s="12">
        <v>30.41</v>
      </c>
      <c r="J5" s="11">
        <f>POWER(2,I2-H5)</f>
        <v>0.41850980646922603</v>
      </c>
      <c r="K5" s="11">
        <f t="shared" si="1"/>
        <v>0.43931672611060724</v>
      </c>
      <c r="N5" s="11">
        <f>K30</f>
        <v>1.2343486920308366</v>
      </c>
      <c r="W5" s="11" t="s">
        <v>175</v>
      </c>
      <c r="X5" s="11">
        <v>1.2930000000000001E-3</v>
      </c>
    </row>
    <row r="6" spans="1:24">
      <c r="B6" s="12">
        <v>29.83</v>
      </c>
      <c r="D6" s="11">
        <f>POWER(2,C2-B6)</f>
        <v>0.829319545814444</v>
      </c>
      <c r="E6" s="11">
        <f t="shared" si="0"/>
        <v>0.82074160881050029</v>
      </c>
      <c r="H6" s="12">
        <v>31.21</v>
      </c>
      <c r="J6" s="11">
        <f>POWER(2,I2-H6)</f>
        <v>0.24037076312066361</v>
      </c>
      <c r="K6" s="11">
        <f t="shared" si="1"/>
        <v>0.29287020487365401</v>
      </c>
      <c r="N6" s="11">
        <f>K31</f>
        <v>1.3648571856642759</v>
      </c>
      <c r="W6" s="11" t="s">
        <v>176</v>
      </c>
      <c r="X6" s="11">
        <v>0.76370669999999996</v>
      </c>
    </row>
    <row r="7" spans="1:24">
      <c r="B7" s="12">
        <v>29.78</v>
      </c>
      <c r="D7" s="11">
        <f>POWER(2,C2-B7)</f>
        <v>0.8585654364377544</v>
      </c>
      <c r="E7" s="11">
        <f t="shared" si="0"/>
        <v>0.84968499913865159</v>
      </c>
      <c r="H7" s="12">
        <v>31.63</v>
      </c>
      <c r="J7" s="11">
        <f>POWER(2,I2-H7)</f>
        <v>0.17965902732236558</v>
      </c>
      <c r="K7" s="11">
        <f t="shared" si="1"/>
        <v>0.21144191965786233</v>
      </c>
      <c r="N7" s="11">
        <f>K32</f>
        <v>1.1799698524248401</v>
      </c>
      <c r="W7" s="11" t="s">
        <v>177</v>
      </c>
      <c r="X7" s="11">
        <v>1.8349999999999999E-4</v>
      </c>
    </row>
    <row r="8" spans="1:24">
      <c r="A8" s="11" t="s">
        <v>52</v>
      </c>
      <c r="B8" s="12">
        <v>29.14</v>
      </c>
      <c r="D8" s="11">
        <f>POWER(2,C2-B8)</f>
        <v>1.3379275547861136</v>
      </c>
      <c r="E8" s="11">
        <f t="shared" si="0"/>
        <v>1.7962647457678713</v>
      </c>
      <c r="G8" s="11" t="s">
        <v>52</v>
      </c>
      <c r="H8" s="12">
        <v>28.93</v>
      </c>
      <c r="J8" s="11">
        <f>POWER(2,I2-H8)</f>
        <v>1.1674278037569741</v>
      </c>
      <c r="K8" s="11">
        <f t="shared" si="1"/>
        <v>0.64991967721212462</v>
      </c>
      <c r="N8" s="11">
        <f>K33</f>
        <v>0.50304173370585259</v>
      </c>
      <c r="W8" s="11" t="s">
        <v>178</v>
      </c>
      <c r="X8" s="11">
        <v>0.29553230000000003</v>
      </c>
    </row>
    <row r="9" spans="1:24">
      <c r="B9" s="12">
        <v>28.4</v>
      </c>
      <c r="D9" s="11">
        <f>POWER(2,C2-B9)</f>
        <v>2.2345742761444458</v>
      </c>
      <c r="E9" s="11">
        <f t="shared" si="0"/>
        <v>2.8778671600216446</v>
      </c>
      <c r="H9" s="12">
        <v>27.88</v>
      </c>
      <c r="J9" s="11">
        <f>POWER(2,I2-H9)</f>
        <v>2.4171941126935423</v>
      </c>
      <c r="K9" s="11">
        <f t="shared" si="1"/>
        <v>0.83992553453209517</v>
      </c>
      <c r="M9" s="11" t="s">
        <v>51</v>
      </c>
      <c r="N9" s="11">
        <f>K5</f>
        <v>0.43931672611060724</v>
      </c>
      <c r="O9" s="11">
        <f>AVERAGE(N9:N15)</f>
        <v>0.48428032387428888</v>
      </c>
      <c r="P9" s="11">
        <f>STDEV(N9:N15)/SQRT(COUNT(N9:N15))</f>
        <v>8.7176763430356255E-2</v>
      </c>
      <c r="W9" s="11" t="s">
        <v>179</v>
      </c>
      <c r="X9" s="11">
        <v>1.2238000000000001E-2</v>
      </c>
    </row>
    <row r="10" spans="1:24">
      <c r="B10" s="12">
        <v>30.4</v>
      </c>
      <c r="D10" s="11">
        <f>POWER(2,C2-B10)</f>
        <v>0.55864356903611145</v>
      </c>
      <c r="E10" s="11">
        <f t="shared" si="0"/>
        <v>0.67128625139013287</v>
      </c>
      <c r="H10" s="12">
        <v>31.01</v>
      </c>
      <c r="J10" s="11">
        <f>POWER(2,I2-H10)</f>
        <v>0.2761135001860881</v>
      </c>
      <c r="K10" s="11">
        <f t="shared" si="1"/>
        <v>0.41132005849114078</v>
      </c>
      <c r="N10" s="11">
        <f>K6</f>
        <v>0.29287020487365401</v>
      </c>
    </row>
    <row r="11" spans="1:24">
      <c r="A11" s="11" t="s">
        <v>53</v>
      </c>
      <c r="B11" s="12">
        <v>31.58</v>
      </c>
      <c r="D11" s="11">
        <f>POWER(2,C2-B11)</f>
        <v>0.24655817612334049</v>
      </c>
      <c r="E11" s="11">
        <f t="shared" si="0"/>
        <v>0.25971477582441665</v>
      </c>
      <c r="G11" s="11" t="s">
        <v>53</v>
      </c>
      <c r="H11" s="12">
        <v>32.92</v>
      </c>
      <c r="J11" s="11">
        <f>POWER(2,I2-H11)</f>
        <v>7.3471744142725587E-2</v>
      </c>
      <c r="K11" s="11">
        <f t="shared" si="1"/>
        <v>0.28289397054712456</v>
      </c>
      <c r="N11" s="11">
        <f>K7</f>
        <v>0.21144191965786233</v>
      </c>
    </row>
    <row r="12" spans="1:24">
      <c r="B12" s="12">
        <v>29.05</v>
      </c>
      <c r="D12" s="11">
        <f>POWER(2,C2-B12)</f>
        <v>1.4240501955970732</v>
      </c>
      <c r="E12" s="11">
        <f t="shared" si="0"/>
        <v>1.3613141164994753</v>
      </c>
      <c r="H12" s="12">
        <v>30.67</v>
      </c>
      <c r="J12" s="11">
        <f>POWER(2,I2-H12)</f>
        <v>0.34949248354475509</v>
      </c>
      <c r="K12" s="11">
        <f t="shared" si="1"/>
        <v>0.25673169719524452</v>
      </c>
      <c r="N12" s="11">
        <f>K34</f>
        <v>0.38388603928002074</v>
      </c>
    </row>
    <row r="13" spans="1:24">
      <c r="B13" s="12">
        <v>31.02</v>
      </c>
      <c r="D13" s="11">
        <f>POWER(2,C2-B13)</f>
        <v>0.36349312933007832</v>
      </c>
      <c r="E13" s="11">
        <f t="shared" si="0"/>
        <v>0.45375957765858138</v>
      </c>
      <c r="H13" s="12">
        <v>32.340000000000003</v>
      </c>
      <c r="J13" s="11">
        <f>POWER(2,I2-H13)</f>
        <v>0.10982918152765166</v>
      </c>
      <c r="K13" s="11">
        <f t="shared" si="1"/>
        <v>0.2420426739957201</v>
      </c>
      <c r="N13" s="11">
        <f>K35</f>
        <v>0.90673319042990719</v>
      </c>
    </row>
    <row r="14" spans="1:24">
      <c r="N14" s="11">
        <f>K36</f>
        <v>0.5818624293887894</v>
      </c>
    </row>
    <row r="15" spans="1:24">
      <c r="A15" s="12" t="s">
        <v>227</v>
      </c>
      <c r="N15" s="11">
        <f>K37</f>
        <v>0.57385175737918159</v>
      </c>
    </row>
    <row r="16" spans="1:24">
      <c r="A16" s="11" t="s">
        <v>50</v>
      </c>
      <c r="B16" s="12">
        <v>25.48</v>
      </c>
      <c r="C16" s="11">
        <f>AVERAGE(B16:B18)</f>
        <v>24.810000000000002</v>
      </c>
      <c r="D16" s="11">
        <f>POWER(2,C16-B16)</f>
        <v>0.62850668726091508</v>
      </c>
      <c r="M16" s="11" t="s">
        <v>52</v>
      </c>
      <c r="N16" s="11">
        <f>K8</f>
        <v>0.64991967721212462</v>
      </c>
      <c r="O16" s="11">
        <f>AVERAGE(N16:N22)</f>
        <v>0.6015884205758566</v>
      </c>
      <c r="P16" s="11">
        <f>STDEV(N16:N22)/SQRT(COUNT(N16:N22))</f>
        <v>7.740164546847858E-2</v>
      </c>
    </row>
    <row r="17" spans="1:16">
      <c r="B17" s="12">
        <v>24.35</v>
      </c>
      <c r="D17" s="11">
        <f>POWER(2,C16-B17)</f>
        <v>1.3755418181397445</v>
      </c>
      <c r="N17" s="11">
        <f>K9</f>
        <v>0.83992553453209517</v>
      </c>
    </row>
    <row r="18" spans="1:16">
      <c r="B18" s="12">
        <v>24.6</v>
      </c>
      <c r="D18" s="11">
        <f>POWER(2,C16-B18)</f>
        <v>1.156688183905288</v>
      </c>
      <c r="N18" s="11">
        <f>K10</f>
        <v>0.41132005849114078</v>
      </c>
    </row>
    <row r="19" spans="1:16">
      <c r="A19" s="11" t="s">
        <v>51</v>
      </c>
      <c r="B19" s="12">
        <v>24.57</v>
      </c>
      <c r="D19" s="11">
        <f>POWER(2,C16-B19)</f>
        <v>1.1809926614295321</v>
      </c>
      <c r="N19" s="11">
        <f>K38</f>
        <v>0.64338312419058474</v>
      </c>
    </row>
    <row r="20" spans="1:16">
      <c r="B20" s="12">
        <v>25.11</v>
      </c>
      <c r="D20" s="11">
        <f>POWER(2,C16-B20)</f>
        <v>0.81225239635623714</v>
      </c>
      <c r="N20" s="11">
        <f>K39</f>
        <v>0.65690197127396466</v>
      </c>
    </row>
    <row r="21" spans="1:16">
      <c r="B21" s="12">
        <v>25.06</v>
      </c>
      <c r="D21" s="11">
        <f>POWER(2,C16-B21)</f>
        <v>0.84089641525371661</v>
      </c>
      <c r="N21" s="11">
        <f>K40</f>
        <v>0.24719988890701342</v>
      </c>
    </row>
    <row r="22" spans="1:16">
      <c r="A22" s="11" t="s">
        <v>52</v>
      </c>
      <c r="B22" s="12">
        <v>23.54</v>
      </c>
      <c r="D22" s="11">
        <f>POWER(2,C16-B22)</f>
        <v>2.4116156553815258</v>
      </c>
      <c r="N22" s="11">
        <f>K41</f>
        <v>0.76246868942407275</v>
      </c>
    </row>
    <row r="23" spans="1:16">
      <c r="B23" s="12">
        <v>22.92</v>
      </c>
      <c r="D23" s="11">
        <f>POWER(2,C16-B23)</f>
        <v>3.706352247561485</v>
      </c>
      <c r="M23" s="11" t="s">
        <v>53</v>
      </c>
      <c r="N23" s="11">
        <f>K11</f>
        <v>0.28289397054712456</v>
      </c>
      <c r="O23" s="11">
        <f>AVERAGE(N23:N29)</f>
        <v>0.36072357556716911</v>
      </c>
      <c r="P23" s="11">
        <f>STDEV(N23:N29)/SQRT(COUNT(N23:N29))</f>
        <v>6.7589492326333447E-2</v>
      </c>
    </row>
    <row r="24" spans="1:16">
      <c r="B24" s="12">
        <v>25.12</v>
      </c>
      <c r="D24" s="11">
        <f>POWER(2,C16-B24)</f>
        <v>0.806641759222127</v>
      </c>
      <c r="N24" s="11">
        <f>K12</f>
        <v>0.25673169719524452</v>
      </c>
    </row>
    <row r="25" spans="1:16">
      <c r="A25" s="11" t="s">
        <v>53</v>
      </c>
      <c r="B25" s="12">
        <v>26.68</v>
      </c>
      <c r="D25" s="11">
        <f>POWER(2,C16-B25)</f>
        <v>0.27357342531518536</v>
      </c>
      <c r="N25" s="11">
        <f>K13</f>
        <v>0.2420426739957201</v>
      </c>
    </row>
    <row r="26" spans="1:16">
      <c r="B26" s="12">
        <v>24.43</v>
      </c>
      <c r="D26" s="11">
        <f>POWER(2,C16-B26)</f>
        <v>1.3013418554419358</v>
      </c>
      <c r="N26" s="11">
        <f>K42</f>
        <v>0.49268928452482824</v>
      </c>
    </row>
    <row r="27" spans="1:16">
      <c r="B27" s="12">
        <v>25.63</v>
      </c>
      <c r="D27" s="11">
        <f>POWER(2,C16-B27)</f>
        <v>0.5664419426479006</v>
      </c>
      <c r="N27" s="11">
        <f>K43</f>
        <v>0.43944362408037624</v>
      </c>
    </row>
    <row r="28" spans="1:16">
      <c r="N28" s="11">
        <f>K44</f>
        <v>0.66376754707378438</v>
      </c>
    </row>
    <row r="29" spans="1:16">
      <c r="A29" s="12" t="s">
        <v>210</v>
      </c>
      <c r="E29" s="11" t="s">
        <v>207</v>
      </c>
      <c r="G29" s="12" t="s">
        <v>55</v>
      </c>
      <c r="N29" s="11">
        <f>K45</f>
        <v>0.14749623155310523</v>
      </c>
    </row>
    <row r="30" spans="1:16">
      <c r="A30" s="11" t="s">
        <v>50</v>
      </c>
      <c r="B30" s="12">
        <v>29.94</v>
      </c>
      <c r="C30" s="11">
        <f>AVERAGE(B30:B33)</f>
        <v>29.990000000000002</v>
      </c>
      <c r="D30" s="11">
        <f>POWER(2,C30-B30)</f>
        <v>1.035264923841378</v>
      </c>
      <c r="E30" s="11">
        <f t="shared" ref="E30:E45" si="2">GEOMEAN(D30,D48)</f>
        <v>1.1861200205403954</v>
      </c>
      <c r="G30" s="11" t="s">
        <v>50</v>
      </c>
      <c r="H30" s="12">
        <v>29.55</v>
      </c>
      <c r="I30" s="11">
        <f>AVERAGE(H30:H33)</f>
        <v>30.1</v>
      </c>
      <c r="J30" s="11">
        <f>POWER(2,I30-H30)</f>
        <v>1.4640856959456261</v>
      </c>
      <c r="K30" s="11">
        <f t="shared" ref="K30:K45" si="3">J30/E30</f>
        <v>1.2343486920308366</v>
      </c>
    </row>
    <row r="31" spans="1:16">
      <c r="B31" s="12">
        <v>30.4</v>
      </c>
      <c r="D31" s="11">
        <f>POWER(2,C30-B31)</f>
        <v>0.75262337370553534</v>
      </c>
      <c r="E31" s="11">
        <f t="shared" si="2"/>
        <v>0.75851520196782685</v>
      </c>
      <c r="H31" s="12">
        <v>30.05</v>
      </c>
      <c r="J31" s="11">
        <f>POWER(2,I30-H31)</f>
        <v>1.035264923841378</v>
      </c>
      <c r="K31" s="11">
        <f t="shared" si="3"/>
        <v>1.3648571856642759</v>
      </c>
    </row>
    <row r="32" spans="1:16">
      <c r="B32" s="12">
        <v>29.71</v>
      </c>
      <c r="D32" s="11">
        <f>POWER(2,C30-B32)</f>
        <v>1.2141948843950479</v>
      </c>
      <c r="E32" s="11">
        <f t="shared" si="2"/>
        <v>1.215247359980469</v>
      </c>
      <c r="H32" s="12">
        <v>29.58</v>
      </c>
      <c r="J32" s="11">
        <f>POWER(2,I30-H32)</f>
        <v>1.4339552480158304</v>
      </c>
      <c r="K32" s="11">
        <f t="shared" si="3"/>
        <v>1.1799698524248401</v>
      </c>
    </row>
    <row r="33" spans="1:11">
      <c r="B33" s="12">
        <v>29.91</v>
      </c>
      <c r="D33" s="11">
        <f>POWER(2,C30-B33)</f>
        <v>1.0570180405613818</v>
      </c>
      <c r="E33" s="11">
        <f t="shared" si="2"/>
        <v>0.91462356795524347</v>
      </c>
      <c r="H33" s="12">
        <v>31.22</v>
      </c>
      <c r="J33" s="11">
        <f>POWER(2,I30-H33)</f>
        <v>0.46009382531243831</v>
      </c>
      <c r="K33" s="11">
        <f t="shared" si="3"/>
        <v>0.50304173370585259</v>
      </c>
    </row>
    <row r="34" spans="1:11">
      <c r="A34" s="11" t="s">
        <v>51</v>
      </c>
      <c r="B34" s="12">
        <v>31.84</v>
      </c>
      <c r="D34" s="11">
        <f>POWER(2,C30-B34)</f>
        <v>0.27739236801696171</v>
      </c>
      <c r="E34" s="11">
        <f t="shared" si="2"/>
        <v>0.40647823219973672</v>
      </c>
      <c r="G34" s="11" t="s">
        <v>51</v>
      </c>
      <c r="H34" s="12">
        <v>32.78</v>
      </c>
      <c r="J34" s="11">
        <f>POWER(2,I30-H34)</f>
        <v>0.15604131861270151</v>
      </c>
      <c r="K34" s="11">
        <f t="shared" si="3"/>
        <v>0.38388603928002074</v>
      </c>
    </row>
    <row r="35" spans="1:11">
      <c r="B35" s="12">
        <v>30</v>
      </c>
      <c r="D35" s="11">
        <f>POWER(2,C30-B35)</f>
        <v>0.99309249543703737</v>
      </c>
      <c r="E35" s="11">
        <f t="shared" si="2"/>
        <v>1.3024698708443561</v>
      </c>
      <c r="H35" s="12">
        <v>29.86</v>
      </c>
      <c r="J35" s="11">
        <f>POWER(2,I30-H35)</f>
        <v>1.1809926614295321</v>
      </c>
      <c r="K35" s="11">
        <f t="shared" si="3"/>
        <v>0.90673319042990719</v>
      </c>
    </row>
    <row r="36" spans="1:11">
      <c r="B36" s="12">
        <v>31.51</v>
      </c>
      <c r="D36" s="11">
        <f>POWER(2,C30-B36)</f>
        <v>0.34868591658760145</v>
      </c>
      <c r="E36" s="11">
        <f t="shared" si="2"/>
        <v>0.45101583750893232</v>
      </c>
      <c r="H36" s="12">
        <v>32.03</v>
      </c>
      <c r="J36" s="11">
        <f>POWER(2,I30-H36)</f>
        <v>0.26242917090576684</v>
      </c>
      <c r="K36" s="11">
        <f t="shared" si="3"/>
        <v>0.5818624293887894</v>
      </c>
    </row>
    <row r="37" spans="1:11">
      <c r="B37" s="12">
        <v>29.68</v>
      </c>
      <c r="D37" s="11">
        <f>POWER(2,C30-B37)</f>
        <v>1.2397076999389884</v>
      </c>
      <c r="E37" s="11">
        <f t="shared" si="2"/>
        <v>1.6949585583818105</v>
      </c>
      <c r="H37" s="12">
        <v>30.14</v>
      </c>
      <c r="J37" s="11">
        <f>POWER(2,I30-H37)</f>
        <v>0.97265494741228609</v>
      </c>
      <c r="K37" s="11">
        <f t="shared" si="3"/>
        <v>0.57385175737918159</v>
      </c>
    </row>
    <row r="38" spans="1:11">
      <c r="A38" s="11" t="s">
        <v>52</v>
      </c>
      <c r="B38" s="12">
        <v>30.54</v>
      </c>
      <c r="D38" s="11">
        <f>POWER(2,C30-B38)</f>
        <v>0.68302012837719905</v>
      </c>
      <c r="E38" s="11">
        <f t="shared" si="2"/>
        <v>0.95677394001728877</v>
      </c>
      <c r="G38" s="11" t="s">
        <v>52</v>
      </c>
      <c r="H38" s="12">
        <v>30.8</v>
      </c>
      <c r="J38" s="11">
        <f>POWER(2,I30-H38)</f>
        <v>0.61557220667245838</v>
      </c>
      <c r="K38" s="11">
        <f t="shared" si="3"/>
        <v>0.64338312419058474</v>
      </c>
    </row>
    <row r="39" spans="1:11">
      <c r="B39" s="12">
        <v>31.99</v>
      </c>
      <c r="D39" s="11">
        <f>POWER(2,C30-B39)</f>
        <v>0.25000000000000061</v>
      </c>
      <c r="E39" s="11">
        <f t="shared" si="2"/>
        <v>0.28642910457626319</v>
      </c>
      <c r="H39" s="12">
        <v>32.51</v>
      </c>
      <c r="J39" s="11">
        <f>POWER(2,I30-H39)</f>
        <v>0.18815584342638386</v>
      </c>
      <c r="K39" s="11">
        <f t="shared" si="3"/>
        <v>0.65690197127396466</v>
      </c>
    </row>
    <row r="40" spans="1:11">
      <c r="B40" s="12">
        <v>29.61</v>
      </c>
      <c r="D40" s="11">
        <f>POWER(2,C30-B40)</f>
        <v>1.3013418554419358</v>
      </c>
      <c r="E40" s="11">
        <f t="shared" si="2"/>
        <v>1.511781877455902</v>
      </c>
      <c r="H40" s="12">
        <v>31.52</v>
      </c>
      <c r="J40" s="11">
        <f>POWER(2,I30-H40)</f>
        <v>0.37371231215873513</v>
      </c>
      <c r="K40" s="11">
        <f t="shared" si="3"/>
        <v>0.24719988890701342</v>
      </c>
    </row>
    <row r="41" spans="1:11">
      <c r="B41" s="12">
        <v>30.01</v>
      </c>
      <c r="D41" s="11">
        <f>POWER(2,C30-B41)</f>
        <v>0.98623270449335942</v>
      </c>
      <c r="E41" s="11">
        <f t="shared" si="2"/>
        <v>1.0579342737751241</v>
      </c>
      <c r="H41" s="12">
        <v>30.41</v>
      </c>
      <c r="J41" s="11">
        <f>POWER(2,I30-H41)</f>
        <v>0.806641759222127</v>
      </c>
      <c r="K41" s="11">
        <f t="shared" si="3"/>
        <v>0.76246868942407275</v>
      </c>
    </row>
    <row r="42" spans="1:11">
      <c r="A42" s="11" t="s">
        <v>53</v>
      </c>
      <c r="B42" s="12">
        <v>32.11</v>
      </c>
      <c r="D42" s="11">
        <f>POWER(2,C30-B42)</f>
        <v>0.23004691265621915</v>
      </c>
      <c r="E42" s="11">
        <f t="shared" si="2"/>
        <v>0.30381183999511718</v>
      </c>
      <c r="G42" s="11" t="s">
        <v>53</v>
      </c>
      <c r="H42" s="12">
        <v>32.840000000000003</v>
      </c>
      <c r="J42" s="11">
        <f>POWER(2,I30-H42)</f>
        <v>0.14968483807736588</v>
      </c>
      <c r="K42" s="11">
        <f t="shared" si="3"/>
        <v>0.49268928452482824</v>
      </c>
    </row>
    <row r="43" spans="1:11">
      <c r="B43" s="12">
        <v>31.25</v>
      </c>
      <c r="D43" s="11">
        <f>POWER(2,C30-B43)</f>
        <v>0.41754395971418523</v>
      </c>
      <c r="E43" s="11">
        <f t="shared" si="2"/>
        <v>0.63123539133708173</v>
      </c>
      <c r="H43" s="12">
        <v>31.95</v>
      </c>
      <c r="J43" s="11">
        <f>POWER(2,I30-H43)</f>
        <v>0.27739236801696171</v>
      </c>
      <c r="K43" s="11">
        <f t="shared" si="3"/>
        <v>0.43944362408037624</v>
      </c>
    </row>
    <row r="44" spans="1:11">
      <c r="B44" s="12">
        <v>31.39</v>
      </c>
      <c r="D44" s="11">
        <f>POWER(2,C30-B44)</f>
        <v>0.37892914162759994</v>
      </c>
      <c r="E44" s="11">
        <f t="shared" si="2"/>
        <v>0.45101583750893232</v>
      </c>
      <c r="H44" s="12">
        <v>31.84</v>
      </c>
      <c r="J44" s="11">
        <f>POWER(2,I30-H44)</f>
        <v>0.29936967615473253</v>
      </c>
      <c r="K44" s="11">
        <f t="shared" si="3"/>
        <v>0.66376754707378438</v>
      </c>
    </row>
    <row r="45" spans="1:11">
      <c r="B45" s="12">
        <v>32.130000000000003</v>
      </c>
      <c r="D45" s="11">
        <f>POWER(2,C30-B45)</f>
        <v>0.22687978882929014</v>
      </c>
      <c r="E45" s="11">
        <f t="shared" si="2"/>
        <v>0.2089529453796321</v>
      </c>
      <c r="H45" s="12">
        <v>35.119999999999997</v>
      </c>
      <c r="J45" s="11">
        <f>POWER(2,I30-H45)</f>
        <v>3.0819772015417569E-2</v>
      </c>
      <c r="K45" s="11">
        <f t="shared" si="3"/>
        <v>0.14749623155310523</v>
      </c>
    </row>
    <row r="47" spans="1:11">
      <c r="A47" s="11" t="s">
        <v>63</v>
      </c>
    </row>
    <row r="48" spans="1:11">
      <c r="A48" s="11" t="s">
        <v>50</v>
      </c>
      <c r="B48" s="12">
        <v>24.08</v>
      </c>
      <c r="C48" s="11">
        <f>AVERAGE(B48:B51)</f>
        <v>24.522499999999997</v>
      </c>
      <c r="D48" s="11">
        <f>POWER(2,C48-B48)</f>
        <v>1.3589571816134558</v>
      </c>
    </row>
    <row r="49" spans="1:4">
      <c r="B49" s="12">
        <v>24.91</v>
      </c>
      <c r="D49" s="11">
        <f>POWER(2,C48-B49)</f>
        <v>0.76445315375150391</v>
      </c>
    </row>
    <row r="50" spans="1:4">
      <c r="B50" s="12">
        <v>24.24</v>
      </c>
      <c r="D50" s="11">
        <f>POWER(2,C48-B50)</f>
        <v>1.2163007478616608</v>
      </c>
    </row>
    <row r="51" spans="1:4">
      <c r="B51" s="12">
        <v>24.86</v>
      </c>
      <c r="D51" s="11">
        <f>POWER(2,C48-B51)</f>
        <v>0.79141153599885183</v>
      </c>
    </row>
    <row r="52" spans="1:4">
      <c r="A52" s="11" t="s">
        <v>51</v>
      </c>
      <c r="B52" s="12">
        <v>25.27</v>
      </c>
      <c r="D52" s="11">
        <f>POWER(2,C48-B52)</f>
        <v>0.59563482021293424</v>
      </c>
    </row>
    <row r="53" spans="1:4">
      <c r="B53" s="12">
        <v>23.75</v>
      </c>
      <c r="D53" s="11">
        <f>POWER(2,C48-B53)</f>
        <v>1.7082273526906013</v>
      </c>
    </row>
    <row r="54" spans="1:4">
      <c r="B54" s="12">
        <v>25.3</v>
      </c>
      <c r="D54" s="11">
        <f>POWER(2,C48-B54)</f>
        <v>0.58337683286608732</v>
      </c>
    </row>
    <row r="55" spans="1:4">
      <c r="B55" s="12">
        <v>23.31</v>
      </c>
      <c r="D55" s="11">
        <f>POWER(2,C48-B55)</f>
        <v>2.3173886189245523</v>
      </c>
    </row>
    <row r="56" spans="1:4">
      <c r="A56" s="11" t="s">
        <v>52</v>
      </c>
      <c r="B56" s="12">
        <v>24.1</v>
      </c>
      <c r="D56" s="11">
        <f>POWER(2,C48-B56)</f>
        <v>1.3402480165133086</v>
      </c>
    </row>
    <row r="57" spans="1:4">
      <c r="B57" s="12">
        <v>26.13</v>
      </c>
      <c r="D57" s="11">
        <f>POWER(2,C48-B57)</f>
        <v>0.32816652779343886</v>
      </c>
    </row>
    <row r="58" spans="1:4">
      <c r="B58" s="12">
        <v>23.71</v>
      </c>
      <c r="D58" s="11">
        <f>POWER(2,C48-B58)</f>
        <v>1.7562521603732952</v>
      </c>
    </row>
    <row r="59" spans="1:4">
      <c r="B59" s="12">
        <v>24.34</v>
      </c>
      <c r="D59" s="11">
        <f>POWER(2,C48-B59)</f>
        <v>1.1348487253858202</v>
      </c>
    </row>
    <row r="60" spans="1:4">
      <c r="A60" s="11" t="s">
        <v>53</v>
      </c>
      <c r="B60" s="12">
        <v>25.84</v>
      </c>
      <c r="D60" s="11">
        <f>POWER(2,C48-B60)</f>
        <v>0.4012296146706118</v>
      </c>
    </row>
    <row r="61" spans="1:4">
      <c r="B61" s="12">
        <v>24.59</v>
      </c>
      <c r="D61" s="11">
        <f>POWER(2,C48-B61)</f>
        <v>0.95429022503218341</v>
      </c>
    </row>
    <row r="62" spans="1:4">
      <c r="B62" s="12">
        <v>25.42</v>
      </c>
      <c r="D62" s="11">
        <f>POWER(2,C48-B62)</f>
        <v>0.53681615726402487</v>
      </c>
    </row>
    <row r="63" spans="1:4">
      <c r="B63" s="12">
        <v>26.9</v>
      </c>
      <c r="D63" s="11">
        <f>POWER(2,C48-B63)</f>
        <v>0.19244258648210996</v>
      </c>
    </row>
  </sheetData>
  <mergeCells count="1">
    <mergeCell ref="W2:X2"/>
  </mergeCells>
  <phoneticPr fontId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opLeftCell="A25" workbookViewId="0">
      <selection activeCell="I31" sqref="I31"/>
    </sheetView>
  </sheetViews>
  <sheetFormatPr defaultRowHeight="18.75"/>
  <cols>
    <col min="1" max="22" width="9" style="11"/>
    <col min="23" max="23" width="16.125" style="11" customWidth="1"/>
    <col min="24" max="16384" width="9" style="11"/>
  </cols>
  <sheetData>
    <row r="1" spans="1:24">
      <c r="A1" s="12" t="s">
        <v>210</v>
      </c>
      <c r="E1" s="11" t="s">
        <v>207</v>
      </c>
      <c r="G1" s="12" t="s">
        <v>56</v>
      </c>
      <c r="M1" s="12" t="s">
        <v>56</v>
      </c>
      <c r="O1" s="11" t="s">
        <v>224</v>
      </c>
      <c r="P1" s="11" t="s">
        <v>6</v>
      </c>
    </row>
    <row r="2" spans="1:24">
      <c r="A2" s="11" t="s">
        <v>50</v>
      </c>
      <c r="B2" s="12">
        <v>29.89</v>
      </c>
      <c r="C2" s="11">
        <f>AVERAGE(B2:B4)</f>
        <v>29.560000000000002</v>
      </c>
      <c r="D2" s="11">
        <f>POWER(2,C2-B2)</f>
        <v>0.79553648375491959</v>
      </c>
      <c r="E2" s="11">
        <f t="shared" ref="E2:E13" si="0">GEOMEAN(D16,D2)</f>
        <v>0.70710678118654846</v>
      </c>
      <c r="G2" s="11" t="s">
        <v>50</v>
      </c>
      <c r="H2" s="12">
        <v>29.56</v>
      </c>
      <c r="I2" s="11">
        <f>AVERAGE(H2:H4)</f>
        <v>29.243333333333336</v>
      </c>
      <c r="J2" s="11">
        <f>POWER(2,I2-H2)</f>
        <v>0.80292288186337857</v>
      </c>
      <c r="K2" s="11">
        <f t="shared" ref="K2:K13" si="1">J2/E2</f>
        <v>1.1355044290708789</v>
      </c>
      <c r="M2" s="11" t="s">
        <v>50</v>
      </c>
      <c r="N2" s="11">
        <f>K2</f>
        <v>1.1355044290708789</v>
      </c>
      <c r="O2" s="11">
        <f>AVERAGE(N2:N8)</f>
        <v>1.0246823708020638</v>
      </c>
      <c r="P2" s="11">
        <f>STDEV(N2:N8)/SQRT(COUNT(N2:N8))</f>
        <v>9.0417304792636308E-2</v>
      </c>
      <c r="R2" s="11" t="s">
        <v>50</v>
      </c>
      <c r="S2" s="11" t="s">
        <v>51</v>
      </c>
      <c r="T2" s="11" t="s">
        <v>52</v>
      </c>
      <c r="U2" s="11" t="s">
        <v>53</v>
      </c>
      <c r="W2" s="14" t="s">
        <v>193</v>
      </c>
      <c r="X2" s="14"/>
    </row>
    <row r="3" spans="1:24">
      <c r="B3" s="12">
        <v>29</v>
      </c>
      <c r="D3" s="11">
        <f>POWER(2,C2-B3)</f>
        <v>1.4742692172911034</v>
      </c>
      <c r="E3" s="11">
        <f t="shared" si="0"/>
        <v>1.4240501955970732</v>
      </c>
      <c r="H3" s="12">
        <v>28.94</v>
      </c>
      <c r="J3" s="11">
        <f>POWER(2,I2-H3)</f>
        <v>1.2339922496240709</v>
      </c>
      <c r="K3" s="11">
        <f t="shared" si="1"/>
        <v>0.86653704584246405</v>
      </c>
      <c r="N3" s="11">
        <f>K3</f>
        <v>0.86653704584246405</v>
      </c>
      <c r="R3" s="11">
        <f>O2</f>
        <v>1.0246823708020638</v>
      </c>
      <c r="S3" s="11">
        <f>O9</f>
        <v>0.105015461976201</v>
      </c>
      <c r="T3" s="11">
        <f>O16</f>
        <v>3.977568022835809</v>
      </c>
      <c r="U3" s="11">
        <f>O23</f>
        <v>0.1335097223626821</v>
      </c>
      <c r="W3" s="11" t="s">
        <v>192</v>
      </c>
      <c r="X3" s="11" t="s">
        <v>191</v>
      </c>
    </row>
    <row r="4" spans="1:24">
      <c r="B4" s="12">
        <v>29.79</v>
      </c>
      <c r="D4" s="11">
        <f>POWER(2,C2-B4)</f>
        <v>0.8526348917679587</v>
      </c>
      <c r="E4" s="11">
        <f t="shared" si="0"/>
        <v>0.99309249543703726</v>
      </c>
      <c r="H4" s="12">
        <v>29.23</v>
      </c>
      <c r="J4" s="11">
        <f>POWER(2,I2-H4)</f>
        <v>1.0092848012118756</v>
      </c>
      <c r="K4" s="11">
        <f t="shared" si="1"/>
        <v>1.016304932168189</v>
      </c>
      <c r="N4" s="11">
        <f>K4</f>
        <v>1.016304932168189</v>
      </c>
      <c r="R4" s="11">
        <f>P2</f>
        <v>9.0417304792636308E-2</v>
      </c>
      <c r="S4" s="11">
        <f>P9</f>
        <v>2.1408287361929637E-2</v>
      </c>
      <c r="T4" s="11">
        <f>P16</f>
        <v>0.84340438797593331</v>
      </c>
      <c r="U4" s="11">
        <f>P23</f>
        <v>2.7031281709977463E-2</v>
      </c>
      <c r="W4" s="11" t="s">
        <v>174</v>
      </c>
      <c r="X4" s="11">
        <v>0.99976140000000002</v>
      </c>
    </row>
    <row r="5" spans="1:24">
      <c r="A5" s="11" t="s">
        <v>51</v>
      </c>
      <c r="B5" s="12">
        <v>29.94</v>
      </c>
      <c r="D5" s="11">
        <f>POWER(2,C2-B5)</f>
        <v>0.76843759064400663</v>
      </c>
      <c r="E5" s="11">
        <f t="shared" si="0"/>
        <v>0.95263799804393834</v>
      </c>
      <c r="G5" s="11" t="s">
        <v>51</v>
      </c>
      <c r="H5" s="12">
        <v>33.659999999999997</v>
      </c>
      <c r="J5" s="11">
        <f>POWER(2,I2-H5)</f>
        <v>4.6822096152396492E-2</v>
      </c>
      <c r="K5" s="11">
        <f t="shared" si="1"/>
        <v>4.9149935493373972E-2</v>
      </c>
      <c r="N5" s="11">
        <f>K30</f>
        <v>1.374350518139434</v>
      </c>
      <c r="W5" s="11" t="s">
        <v>175</v>
      </c>
      <c r="X5" s="11">
        <v>0.18099019999999999</v>
      </c>
    </row>
    <row r="6" spans="1:24">
      <c r="B6" s="12">
        <v>29.83</v>
      </c>
      <c r="D6" s="11">
        <f>POWER(2,C2-B6)</f>
        <v>0.829319545814444</v>
      </c>
      <c r="E6" s="11">
        <f t="shared" si="0"/>
        <v>0.82074160881050029</v>
      </c>
      <c r="H6" s="12">
        <v>34.340000000000003</v>
      </c>
      <c r="J6" s="11">
        <f>POWER(2,I2-H6)</f>
        <v>2.9224726495322442E-2</v>
      </c>
      <c r="K6" s="11">
        <f t="shared" si="1"/>
        <v>3.5607706715001082E-2</v>
      </c>
      <c r="N6" s="11">
        <f>K31</f>
        <v>1.2258224228083434</v>
      </c>
      <c r="W6" s="11" t="s">
        <v>176</v>
      </c>
      <c r="X6" s="11">
        <v>0</v>
      </c>
    </row>
    <row r="7" spans="1:24">
      <c r="B7" s="12">
        <v>29.78</v>
      </c>
      <c r="D7" s="11">
        <f>POWER(2,C2-B7)</f>
        <v>0.8585654364377544</v>
      </c>
      <c r="E7" s="11">
        <f t="shared" si="0"/>
        <v>0.84968499913865159</v>
      </c>
      <c r="H7" s="12">
        <v>33.43</v>
      </c>
      <c r="J7" s="11">
        <f>POWER(2,I2-H7)</f>
        <v>5.4914590763825967E-2</v>
      </c>
      <c r="K7" s="11">
        <f t="shared" si="1"/>
        <v>6.4629351841558172E-2</v>
      </c>
      <c r="N7" s="11">
        <f>K32</f>
        <v>0.87888724816074992</v>
      </c>
      <c r="W7" s="11" t="s">
        <v>177</v>
      </c>
      <c r="X7" s="11">
        <v>0.2087919</v>
      </c>
    </row>
    <row r="8" spans="1:24">
      <c r="A8" s="11" t="s">
        <v>52</v>
      </c>
      <c r="B8" s="12">
        <v>29.14</v>
      </c>
      <c r="D8" s="11">
        <f>POWER(2,C2-B8)</f>
        <v>1.3379275547861136</v>
      </c>
      <c r="E8" s="11">
        <f t="shared" si="0"/>
        <v>1.7962647457678713</v>
      </c>
      <c r="G8" s="11" t="s">
        <v>52</v>
      </c>
      <c r="H8" s="12">
        <v>27.12</v>
      </c>
      <c r="J8" s="11">
        <f>POWER(2,I2-H8)</f>
        <v>4.3569946245704534</v>
      </c>
      <c r="K8" s="11">
        <f t="shared" si="1"/>
        <v>2.4255860027514573</v>
      </c>
      <c r="N8" s="11">
        <f>K33</f>
        <v>0.67536999942438791</v>
      </c>
      <c r="W8" s="11" t="s">
        <v>178</v>
      </c>
      <c r="X8" s="11">
        <v>0</v>
      </c>
    </row>
    <row r="9" spans="1:24">
      <c r="B9" s="12">
        <v>28.4</v>
      </c>
      <c r="D9" s="11">
        <f>POWER(2,C2-B9)</f>
        <v>2.2345742761444458</v>
      </c>
      <c r="E9" s="11">
        <f t="shared" si="0"/>
        <v>2.8778671600216446</v>
      </c>
      <c r="H9" s="12">
        <v>26.71</v>
      </c>
      <c r="J9" s="11">
        <f>POWER(2,I2-H9)</f>
        <v>5.789076949761518</v>
      </c>
      <c r="K9" s="11">
        <f t="shared" si="1"/>
        <v>2.0115858821357055</v>
      </c>
      <c r="M9" s="11" t="s">
        <v>51</v>
      </c>
      <c r="N9" s="11">
        <f>K5</f>
        <v>4.9149935493373972E-2</v>
      </c>
      <c r="O9" s="11">
        <f>AVERAGE(N9:N15)</f>
        <v>0.105015461976201</v>
      </c>
      <c r="P9" s="11">
        <f>STDEV(N9:N15)/SQRT(COUNT(N9:N15))</f>
        <v>2.1408287361929637E-2</v>
      </c>
      <c r="W9" s="11" t="s">
        <v>179</v>
      </c>
      <c r="X9" s="11">
        <v>4.8999999999999997E-6</v>
      </c>
    </row>
    <row r="10" spans="1:24">
      <c r="B10" s="12">
        <v>30.4</v>
      </c>
      <c r="D10" s="11">
        <f>POWER(2,C2-B10)</f>
        <v>0.55864356903611145</v>
      </c>
      <c r="E10" s="11">
        <f t="shared" si="0"/>
        <v>0.67128625139013287</v>
      </c>
      <c r="H10" s="12">
        <v>28.15</v>
      </c>
      <c r="J10" s="11">
        <f>POWER(2,I2-H10)</f>
        <v>2.133664485890721</v>
      </c>
      <c r="K10" s="11">
        <f t="shared" si="1"/>
        <v>3.1784718984966887</v>
      </c>
      <c r="N10" s="11">
        <f>K6</f>
        <v>3.5607706715001082E-2</v>
      </c>
    </row>
    <row r="11" spans="1:24">
      <c r="A11" s="11" t="s">
        <v>53</v>
      </c>
      <c r="B11" s="12">
        <v>31.58</v>
      </c>
      <c r="D11" s="11">
        <f>POWER(2,C2-B11)</f>
        <v>0.24655817612334049</v>
      </c>
      <c r="E11" s="11">
        <f t="shared" si="0"/>
        <v>0.25971477582441665</v>
      </c>
      <c r="G11" s="11" t="s">
        <v>53</v>
      </c>
      <c r="H11" s="12">
        <v>33.61</v>
      </c>
      <c r="J11" s="11">
        <f>POWER(2,I2-H11)</f>
        <v>4.8473273807304325E-2</v>
      </c>
      <c r="K11" s="11">
        <f t="shared" si="1"/>
        <v>0.18664041602344286</v>
      </c>
      <c r="N11" s="11">
        <f>K7</f>
        <v>6.4629351841558172E-2</v>
      </c>
    </row>
    <row r="12" spans="1:24">
      <c r="B12" s="12">
        <v>29.05</v>
      </c>
      <c r="D12" s="11">
        <f>POWER(2,C2-B12)</f>
        <v>1.4240501955970732</v>
      </c>
      <c r="E12" s="11">
        <f t="shared" si="0"/>
        <v>1.3613141164994753</v>
      </c>
      <c r="H12" s="12">
        <v>32.51</v>
      </c>
      <c r="J12" s="11">
        <f>POWER(2,I2-H12)</f>
        <v>0.10390473701784882</v>
      </c>
      <c r="K12" s="11">
        <f t="shared" si="1"/>
        <v>7.632679023782743E-2</v>
      </c>
      <c r="N12" s="11">
        <f>K34</f>
        <v>0.12974492378773006</v>
      </c>
    </row>
    <row r="13" spans="1:24">
      <c r="B13" s="12">
        <v>31.02</v>
      </c>
      <c r="D13" s="11">
        <f>POWER(2,C2-B13)</f>
        <v>0.36349312933007832</v>
      </c>
      <c r="E13" s="11">
        <f t="shared" si="0"/>
        <v>0.45375957765858138</v>
      </c>
      <c r="H13" s="12">
        <v>35.64</v>
      </c>
      <c r="J13" s="11">
        <f>POWER(2,I2-H13)</f>
        <v>1.1868927064340642E-2</v>
      </c>
      <c r="K13" s="11">
        <f t="shared" si="1"/>
        <v>2.6156862904326578E-2</v>
      </c>
      <c r="N13" s="11">
        <f>K35</f>
        <v>0.14496233457819158</v>
      </c>
    </row>
    <row r="14" spans="1:24">
      <c r="N14" s="11">
        <f>K36</f>
        <v>0.12105629437838135</v>
      </c>
    </row>
    <row r="15" spans="1:24">
      <c r="A15" s="12" t="s">
        <v>227</v>
      </c>
      <c r="N15" s="11">
        <f>K37</f>
        <v>0.18995768703917076</v>
      </c>
    </row>
    <row r="16" spans="1:24">
      <c r="A16" s="11" t="s">
        <v>50</v>
      </c>
      <c r="B16" s="12">
        <v>25.48</v>
      </c>
      <c r="C16" s="11">
        <f>AVERAGE(B16:B18)</f>
        <v>24.810000000000002</v>
      </c>
      <c r="D16" s="11">
        <f>POWER(2,C16-B16)</f>
        <v>0.62850668726091508</v>
      </c>
      <c r="M16" s="11" t="s">
        <v>52</v>
      </c>
      <c r="N16" s="11">
        <f>K8</f>
        <v>2.4255860027514573</v>
      </c>
      <c r="O16" s="11">
        <f>AVERAGE(N16:N22)</f>
        <v>3.977568022835809</v>
      </c>
      <c r="P16" s="11">
        <f>STDEV(N16:N22)/SQRT(COUNT(N16:N22))</f>
        <v>0.84340438797593331</v>
      </c>
    </row>
    <row r="17" spans="1:16">
      <c r="B17" s="12">
        <v>24.35</v>
      </c>
      <c r="D17" s="11">
        <f>POWER(2,C16-B17)</f>
        <v>1.3755418181397445</v>
      </c>
      <c r="N17" s="11">
        <f>K9</f>
        <v>2.0115858821357055</v>
      </c>
    </row>
    <row r="18" spans="1:16">
      <c r="B18" s="12">
        <v>24.6</v>
      </c>
      <c r="D18" s="11">
        <f>POWER(2,C16-B18)</f>
        <v>1.156688183905288</v>
      </c>
      <c r="N18" s="11">
        <f>K10</f>
        <v>3.1784718984966887</v>
      </c>
    </row>
    <row r="19" spans="1:16">
      <c r="A19" s="11" t="s">
        <v>51</v>
      </c>
      <c r="B19" s="12">
        <v>24.57</v>
      </c>
      <c r="D19" s="11">
        <f>POWER(2,C16-B19)</f>
        <v>1.1809926614295321</v>
      </c>
      <c r="N19" s="11">
        <f>K38</f>
        <v>5.9329515441222735</v>
      </c>
    </row>
    <row r="20" spans="1:16">
      <c r="B20" s="12">
        <v>25.11</v>
      </c>
      <c r="D20" s="11">
        <f>POWER(2,C16-B20)</f>
        <v>0.81225239635623714</v>
      </c>
      <c r="N20" s="11">
        <f>K39</f>
        <v>5.1649343087442574</v>
      </c>
    </row>
    <row r="21" spans="1:16">
      <c r="B21" s="12">
        <v>25.06</v>
      </c>
      <c r="D21" s="11">
        <f>POWER(2,C16-B21)</f>
        <v>0.84089641525371661</v>
      </c>
      <c r="N21" s="11">
        <f>K40</f>
        <v>1.6457554781539669</v>
      </c>
    </row>
    <row r="22" spans="1:16">
      <c r="A22" s="11" t="s">
        <v>52</v>
      </c>
      <c r="B22" s="12">
        <v>23.54</v>
      </c>
      <c r="D22" s="11">
        <f>POWER(2,C16-B22)</f>
        <v>2.4116156553815258</v>
      </c>
      <c r="N22" s="11">
        <f>K41</f>
        <v>7.483691045446319</v>
      </c>
    </row>
    <row r="23" spans="1:16">
      <c r="B23" s="12">
        <v>22.92</v>
      </c>
      <c r="D23" s="11">
        <f>POWER(2,C16-B23)</f>
        <v>3.706352247561485</v>
      </c>
      <c r="M23" s="11" t="s">
        <v>53</v>
      </c>
      <c r="N23" s="11">
        <f>K11</f>
        <v>0.18664041602344286</v>
      </c>
      <c r="O23" s="11">
        <f>AVERAGE(N23:N29)</f>
        <v>0.1335097223626821</v>
      </c>
      <c r="P23" s="11">
        <f>STDEV(N23:N29)/SQRT(COUNT(N23:N29))</f>
        <v>2.7031281709977463E-2</v>
      </c>
    </row>
    <row r="24" spans="1:16">
      <c r="B24" s="12">
        <v>25.12</v>
      </c>
      <c r="D24" s="11">
        <f>POWER(2,C16-B24)</f>
        <v>0.806641759222127</v>
      </c>
      <c r="N24" s="11">
        <f>K12</f>
        <v>7.632679023782743E-2</v>
      </c>
    </row>
    <row r="25" spans="1:16">
      <c r="A25" s="11" t="s">
        <v>53</v>
      </c>
      <c r="B25" s="12">
        <v>26.68</v>
      </c>
      <c r="D25" s="11">
        <f>POWER(2,C16-B25)</f>
        <v>0.27357342531518536</v>
      </c>
      <c r="N25" s="11">
        <f>K13</f>
        <v>2.6156862904326578E-2</v>
      </c>
    </row>
    <row r="26" spans="1:16">
      <c r="B26" s="12">
        <v>24.43</v>
      </c>
      <c r="D26" s="11">
        <f>POWER(2,C16-B26)</f>
        <v>1.3013418554419358</v>
      </c>
      <c r="N26" s="11">
        <f>K42</f>
        <v>0.2454923545464234</v>
      </c>
    </row>
    <row r="27" spans="1:16">
      <c r="B27" s="12">
        <v>25.63</v>
      </c>
      <c r="D27" s="11">
        <f>POWER(2,C16-B27)</f>
        <v>0.5664419426479006</v>
      </c>
      <c r="N27" s="11">
        <f>K43</f>
        <v>0.11492383925958261</v>
      </c>
    </row>
    <row r="28" spans="1:16">
      <c r="N28" s="11">
        <f>K44</f>
        <v>0.14597062735268881</v>
      </c>
    </row>
    <row r="29" spans="1:16">
      <c r="A29" s="12" t="s">
        <v>210</v>
      </c>
      <c r="E29" s="11" t="s">
        <v>207</v>
      </c>
      <c r="G29" s="11" t="s">
        <v>72</v>
      </c>
      <c r="N29" s="11">
        <f>K45</f>
        <v>0.13905716621448308</v>
      </c>
    </row>
    <row r="30" spans="1:16">
      <c r="A30" s="11" t="s">
        <v>50</v>
      </c>
      <c r="B30" s="12">
        <v>29.94</v>
      </c>
      <c r="C30" s="11">
        <f>AVERAGE(B30:B33)</f>
        <v>29.990000000000002</v>
      </c>
      <c r="D30" s="11">
        <f>POWER(2,C30-B30)</f>
        <v>1.035264923841378</v>
      </c>
      <c r="E30" s="11">
        <f t="shared" ref="E30:E45" si="2">GEOMEAN(D30,D48)</f>
        <v>1.1861200205403954</v>
      </c>
      <c r="G30" s="11" t="s">
        <v>50</v>
      </c>
      <c r="H30" s="12">
        <v>30.26</v>
      </c>
      <c r="I30" s="11">
        <f>AVERAGE(H30:H33)</f>
        <v>30.965</v>
      </c>
      <c r="J30" s="11">
        <f>POWER(2,I30-H30)</f>
        <v>1.6301446648052487</v>
      </c>
      <c r="K30" s="11">
        <f t="shared" ref="K30:K45" si="3">J30/E30</f>
        <v>1.374350518139434</v>
      </c>
    </row>
    <row r="31" spans="1:16">
      <c r="B31" s="12">
        <v>30.4</v>
      </c>
      <c r="D31" s="11">
        <f>POWER(2,C30-B31)</f>
        <v>0.75262337370553534</v>
      </c>
      <c r="E31" s="11">
        <f t="shared" si="2"/>
        <v>0.75851520196782685</v>
      </c>
      <c r="H31" s="12">
        <v>31.07</v>
      </c>
      <c r="J31" s="11">
        <f>POWER(2,I30-H31)</f>
        <v>0.92980494261316149</v>
      </c>
      <c r="K31" s="11">
        <f t="shared" si="3"/>
        <v>1.2258224228083434</v>
      </c>
    </row>
    <row r="32" spans="1:16">
      <c r="B32" s="12">
        <v>29.71</v>
      </c>
      <c r="D32" s="11">
        <f>POWER(2,C30-B32)</f>
        <v>1.2141948843950479</v>
      </c>
      <c r="E32" s="11">
        <f t="shared" si="2"/>
        <v>1.215247359980469</v>
      </c>
      <c r="H32" s="12">
        <v>30.87</v>
      </c>
      <c r="J32" s="11">
        <f>POWER(2,I30-H32)</f>
        <v>1.0680654080478507</v>
      </c>
      <c r="K32" s="11">
        <f t="shared" si="3"/>
        <v>0.87888724816074992</v>
      </c>
    </row>
    <row r="33" spans="1:11">
      <c r="B33" s="12">
        <v>29.91</v>
      </c>
      <c r="D33" s="11">
        <f>POWER(2,C30-B33)</f>
        <v>1.0570180405613818</v>
      </c>
      <c r="E33" s="11">
        <f t="shared" si="2"/>
        <v>0.91462356795524347</v>
      </c>
      <c r="H33" s="12">
        <v>31.66</v>
      </c>
      <c r="J33" s="11">
        <f>POWER(2,I30-H33)</f>
        <v>0.61770931856346445</v>
      </c>
      <c r="K33" s="11">
        <f t="shared" si="3"/>
        <v>0.67536999942438791</v>
      </c>
    </row>
    <row r="34" spans="1:11">
      <c r="A34" s="11" t="s">
        <v>51</v>
      </c>
      <c r="B34" s="12">
        <v>31.84</v>
      </c>
      <c r="D34" s="11">
        <f>POWER(2,C30-B34)</f>
        <v>0.27739236801696171</v>
      </c>
      <c r="E34" s="11">
        <f t="shared" si="2"/>
        <v>0.40647823219973672</v>
      </c>
      <c r="G34" s="11" t="s">
        <v>51</v>
      </c>
      <c r="H34" s="12">
        <v>35.21</v>
      </c>
      <c r="J34" s="11">
        <f>POWER(2,I30-H34)</f>
        <v>5.2738487258126084E-2</v>
      </c>
      <c r="K34" s="11">
        <f t="shared" si="3"/>
        <v>0.12974492378773006</v>
      </c>
    </row>
    <row r="35" spans="1:11">
      <c r="B35" s="12">
        <v>30</v>
      </c>
      <c r="D35" s="11">
        <f>POWER(2,C30-B35)</f>
        <v>0.99309249543703737</v>
      </c>
      <c r="E35" s="11">
        <f t="shared" si="2"/>
        <v>1.3024698708443561</v>
      </c>
      <c r="H35" s="12">
        <v>33.369999999999997</v>
      </c>
      <c r="J35" s="11">
        <f>POWER(2,I30-H35)</f>
        <v>0.18880907319535351</v>
      </c>
      <c r="K35" s="11">
        <f t="shared" si="3"/>
        <v>0.14496233457819158</v>
      </c>
    </row>
    <row r="36" spans="1:11">
      <c r="B36" s="12">
        <v>31.51</v>
      </c>
      <c r="D36" s="11">
        <f>POWER(2,C30-B36)</f>
        <v>0.34868591658760145</v>
      </c>
      <c r="E36" s="11">
        <f t="shared" si="2"/>
        <v>0.45101583750893232</v>
      </c>
      <c r="H36" s="12">
        <v>35.159999999999997</v>
      </c>
      <c r="J36" s="11">
        <f>POWER(2,I30-H36)</f>
        <v>5.4598305994793518E-2</v>
      </c>
      <c r="K36" s="11">
        <f t="shared" si="3"/>
        <v>0.12105629437838135</v>
      </c>
    </row>
    <row r="37" spans="1:11">
      <c r="B37" s="12">
        <v>29.68</v>
      </c>
      <c r="D37" s="11">
        <f>POWER(2,C30-B37)</f>
        <v>1.2397076999389884</v>
      </c>
      <c r="E37" s="11">
        <f t="shared" si="2"/>
        <v>1.6949585583818105</v>
      </c>
      <c r="H37" s="12">
        <v>32.6</v>
      </c>
      <c r="J37" s="11">
        <f>POWER(2,I30-H37)</f>
        <v>0.32197040737745602</v>
      </c>
      <c r="K37" s="11">
        <f t="shared" si="3"/>
        <v>0.18995768703917076</v>
      </c>
    </row>
    <row r="38" spans="1:11">
      <c r="A38" s="11" t="s">
        <v>52</v>
      </c>
      <c r="B38" s="12">
        <v>30.54</v>
      </c>
      <c r="D38" s="11">
        <f>POWER(2,C30-B38)</f>
        <v>0.68302012837719905</v>
      </c>
      <c r="E38" s="11">
        <f t="shared" si="2"/>
        <v>0.95677394001728877</v>
      </c>
      <c r="G38" s="11" t="s">
        <v>52</v>
      </c>
      <c r="H38" s="12">
        <v>28.46</v>
      </c>
      <c r="J38" s="11">
        <f>POWER(2,I30-H38)</f>
        <v>5.6764934248015253</v>
      </c>
      <c r="K38" s="11">
        <f t="shared" si="3"/>
        <v>5.9329515441222735</v>
      </c>
    </row>
    <row r="39" spans="1:11">
      <c r="B39" s="12">
        <v>31.99</v>
      </c>
      <c r="D39" s="11">
        <f>POWER(2,C30-B39)</f>
        <v>0.25000000000000061</v>
      </c>
      <c r="E39" s="11">
        <f t="shared" si="2"/>
        <v>0.28642910457626319</v>
      </c>
      <c r="H39" s="12">
        <v>30.4</v>
      </c>
      <c r="J39" s="11">
        <f>POWER(2,I30-H39)</f>
        <v>1.4793875092488387</v>
      </c>
      <c r="K39" s="11">
        <f t="shared" si="3"/>
        <v>5.1649343087442574</v>
      </c>
    </row>
    <row r="40" spans="1:11">
      <c r="B40" s="12">
        <v>29.61</v>
      </c>
      <c r="D40" s="11">
        <f>POWER(2,C30-B40)</f>
        <v>1.3013418554419358</v>
      </c>
      <c r="E40" s="11">
        <f t="shared" si="2"/>
        <v>1.511781877455902</v>
      </c>
      <c r="H40" s="12">
        <v>29.65</v>
      </c>
      <c r="J40" s="11">
        <f>POWER(2,I30-H40)</f>
        <v>2.4880233065969399</v>
      </c>
      <c r="K40" s="11">
        <f t="shared" si="3"/>
        <v>1.6457554781539669</v>
      </c>
    </row>
    <row r="41" spans="1:11">
      <c r="B41" s="12">
        <v>30.01</v>
      </c>
      <c r="D41" s="11">
        <f>POWER(2,C30-B41)</f>
        <v>0.98623270449335942</v>
      </c>
      <c r="E41" s="11">
        <f t="shared" si="2"/>
        <v>1.0579342737751241</v>
      </c>
      <c r="H41" s="12">
        <v>27.98</v>
      </c>
      <c r="J41" s="11">
        <f>POWER(2,I30-H41)</f>
        <v>7.9172532513216503</v>
      </c>
      <c r="K41" s="11">
        <f t="shared" si="3"/>
        <v>7.483691045446319</v>
      </c>
    </row>
    <row r="42" spans="1:11">
      <c r="A42" s="11" t="s">
        <v>53</v>
      </c>
      <c r="B42" s="12">
        <v>32.11</v>
      </c>
      <c r="D42" s="11">
        <f>POWER(2,C30-B42)</f>
        <v>0.23004691265621915</v>
      </c>
      <c r="E42" s="11">
        <f t="shared" si="2"/>
        <v>0.30381183999511718</v>
      </c>
      <c r="G42" s="11" t="s">
        <v>53</v>
      </c>
      <c r="H42" s="12">
        <v>34.71</v>
      </c>
      <c r="J42" s="11">
        <f>POWER(2,I30-H42)</f>
        <v>7.4583483939482567E-2</v>
      </c>
      <c r="K42" s="11">
        <f t="shared" si="3"/>
        <v>0.2454923545464234</v>
      </c>
    </row>
    <row r="43" spans="1:11">
      <c r="B43" s="12">
        <v>31.25</v>
      </c>
      <c r="D43" s="11">
        <f>POWER(2,C30-B43)</f>
        <v>0.41754395971418523</v>
      </c>
      <c r="E43" s="11">
        <f t="shared" si="2"/>
        <v>0.63123539133708173</v>
      </c>
      <c r="H43" s="12">
        <v>34.75</v>
      </c>
      <c r="J43" s="11">
        <f>POWER(2,I30-H43)</f>
        <v>7.2543994648982507E-2</v>
      </c>
      <c r="K43" s="11">
        <f t="shared" si="3"/>
        <v>0.11492383925958261</v>
      </c>
    </row>
    <row r="44" spans="1:11">
      <c r="B44" s="12">
        <v>31.39</v>
      </c>
      <c r="D44" s="11">
        <f>POWER(2,C30-B44)</f>
        <v>0.37892914162759994</v>
      </c>
      <c r="E44" s="11">
        <f t="shared" si="2"/>
        <v>0.45101583750893232</v>
      </c>
      <c r="H44" s="12">
        <v>34.89</v>
      </c>
      <c r="J44" s="11">
        <f>POWER(2,I30-H44)</f>
        <v>6.5835064747177208E-2</v>
      </c>
      <c r="K44" s="11">
        <f t="shared" si="3"/>
        <v>0.14597062735268881</v>
      </c>
    </row>
    <row r="45" spans="1:11">
      <c r="B45" s="12">
        <v>32.130000000000003</v>
      </c>
      <c r="D45" s="11">
        <f>POWER(2,C30-B45)</f>
        <v>0.22687978882929014</v>
      </c>
      <c r="E45" s="11">
        <f t="shared" si="2"/>
        <v>0.2089529453796321</v>
      </c>
      <c r="H45" s="12">
        <v>36.07</v>
      </c>
      <c r="J45" s="11">
        <f>POWER(2,I30-H45)</f>
        <v>2.9056404456661303E-2</v>
      </c>
      <c r="K45" s="11">
        <f t="shared" si="3"/>
        <v>0.13905716621448308</v>
      </c>
    </row>
    <row r="47" spans="1:11">
      <c r="A47" s="11" t="s">
        <v>63</v>
      </c>
    </row>
    <row r="48" spans="1:11">
      <c r="A48" s="11" t="s">
        <v>50</v>
      </c>
      <c r="B48" s="12">
        <v>24.08</v>
      </c>
      <c r="C48" s="11">
        <f>AVERAGE(B48:B51)</f>
        <v>24.522499999999997</v>
      </c>
      <c r="D48" s="11">
        <f>POWER(2,C48-B48)</f>
        <v>1.3589571816134558</v>
      </c>
    </row>
    <row r="49" spans="1:4">
      <c r="B49" s="12">
        <v>24.91</v>
      </c>
      <c r="D49" s="11">
        <f>POWER(2,C48-B49)</f>
        <v>0.76445315375150391</v>
      </c>
    </row>
    <row r="50" spans="1:4">
      <c r="B50" s="12">
        <v>24.24</v>
      </c>
      <c r="D50" s="11">
        <f>POWER(2,C48-B50)</f>
        <v>1.2163007478616608</v>
      </c>
    </row>
    <row r="51" spans="1:4">
      <c r="B51" s="12">
        <v>24.86</v>
      </c>
      <c r="D51" s="11">
        <f>POWER(2,C48-B51)</f>
        <v>0.79141153599885183</v>
      </c>
    </row>
    <row r="52" spans="1:4">
      <c r="A52" s="11" t="s">
        <v>51</v>
      </c>
      <c r="B52" s="12">
        <v>25.27</v>
      </c>
      <c r="D52" s="11">
        <f>POWER(2,C48-B52)</f>
        <v>0.59563482021293424</v>
      </c>
    </row>
    <row r="53" spans="1:4">
      <c r="B53" s="12">
        <v>23.75</v>
      </c>
      <c r="D53" s="11">
        <f>POWER(2,C48-B53)</f>
        <v>1.7082273526906013</v>
      </c>
    </row>
    <row r="54" spans="1:4">
      <c r="B54" s="12">
        <v>25.3</v>
      </c>
      <c r="D54" s="11">
        <f>POWER(2,C48-B54)</f>
        <v>0.58337683286608732</v>
      </c>
    </row>
    <row r="55" spans="1:4">
      <c r="B55" s="12">
        <v>23.31</v>
      </c>
      <c r="D55" s="11">
        <f>POWER(2,C48-B55)</f>
        <v>2.3173886189245523</v>
      </c>
    </row>
    <row r="56" spans="1:4">
      <c r="A56" s="11" t="s">
        <v>52</v>
      </c>
      <c r="B56" s="12">
        <v>24.1</v>
      </c>
      <c r="D56" s="11">
        <f>POWER(2,C48-B56)</f>
        <v>1.3402480165133086</v>
      </c>
    </row>
    <row r="57" spans="1:4">
      <c r="B57" s="12">
        <v>26.13</v>
      </c>
      <c r="D57" s="11">
        <f>POWER(2,C48-B57)</f>
        <v>0.32816652779343886</v>
      </c>
    </row>
    <row r="58" spans="1:4">
      <c r="B58" s="12">
        <v>23.71</v>
      </c>
      <c r="D58" s="11">
        <f>POWER(2,C48-B58)</f>
        <v>1.7562521603732952</v>
      </c>
    </row>
    <row r="59" spans="1:4">
      <c r="B59" s="12">
        <v>24.34</v>
      </c>
      <c r="D59" s="11">
        <f>POWER(2,C48-B59)</f>
        <v>1.1348487253858202</v>
      </c>
    </row>
    <row r="60" spans="1:4">
      <c r="A60" s="11" t="s">
        <v>53</v>
      </c>
      <c r="B60" s="12">
        <v>25.84</v>
      </c>
      <c r="D60" s="11">
        <f>POWER(2,C48-B60)</f>
        <v>0.4012296146706118</v>
      </c>
    </row>
    <row r="61" spans="1:4">
      <c r="B61" s="12">
        <v>24.59</v>
      </c>
      <c r="D61" s="11">
        <f>POWER(2,C48-B61)</f>
        <v>0.95429022503218341</v>
      </c>
    </row>
    <row r="62" spans="1:4">
      <c r="B62" s="12">
        <v>25.42</v>
      </c>
      <c r="D62" s="11">
        <f>POWER(2,C48-B62)</f>
        <v>0.53681615726402487</v>
      </c>
    </row>
    <row r="63" spans="1:4">
      <c r="B63" s="12">
        <v>26.9</v>
      </c>
      <c r="D63" s="11">
        <f>POWER(2,C48-B63)</f>
        <v>0.19244258648210996</v>
      </c>
    </row>
  </sheetData>
  <mergeCells count="1">
    <mergeCell ref="W2:X2"/>
  </mergeCells>
  <phoneticPr fontId="1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opLeftCell="A7" workbookViewId="0">
      <selection activeCell="C49" sqref="C49"/>
    </sheetView>
  </sheetViews>
  <sheetFormatPr defaultRowHeight="18.75"/>
  <cols>
    <col min="1" max="22" width="9" style="11"/>
    <col min="23" max="23" width="14.375" style="11" customWidth="1"/>
    <col min="24" max="16384" width="9" style="11"/>
  </cols>
  <sheetData>
    <row r="1" spans="1:24">
      <c r="A1" s="12" t="s">
        <v>210</v>
      </c>
      <c r="E1" s="11" t="s">
        <v>207</v>
      </c>
      <c r="G1" s="12" t="s">
        <v>229</v>
      </c>
      <c r="M1" s="12" t="s">
        <v>229</v>
      </c>
      <c r="O1" s="11" t="s">
        <v>224</v>
      </c>
      <c r="P1" s="11" t="s">
        <v>6</v>
      </c>
    </row>
    <row r="2" spans="1:24">
      <c r="A2" s="11" t="s">
        <v>50</v>
      </c>
      <c r="B2" s="12">
        <v>29.89</v>
      </c>
      <c r="C2" s="11">
        <f>AVERAGE(B2:B4)</f>
        <v>29.560000000000002</v>
      </c>
      <c r="D2" s="11">
        <f>POWER(2,C2-B2)</f>
        <v>0.79553648375491959</v>
      </c>
      <c r="E2" s="11">
        <f t="shared" ref="E2:E13" si="0">GEOMEAN(D16,D2)</f>
        <v>0.70710678118654846</v>
      </c>
      <c r="G2" s="11" t="s">
        <v>50</v>
      </c>
      <c r="H2" s="12">
        <v>29.31</v>
      </c>
      <c r="I2" s="11">
        <f>AVERAGE(H2:H4)</f>
        <v>28.72</v>
      </c>
      <c r="J2" s="11">
        <f>POWER(2,I2-H2)</f>
        <v>0.66434290704825583</v>
      </c>
      <c r="K2" s="11">
        <f t="shared" ref="K2:K13" si="1">J2/E2</f>
        <v>0.93952274921401058</v>
      </c>
      <c r="M2" s="11" t="s">
        <v>50</v>
      </c>
      <c r="N2" s="11">
        <f>K2</f>
        <v>0.93952274921401058</v>
      </c>
      <c r="O2" s="11">
        <f>AVERAGE(N2:N8)</f>
        <v>1.0160287584694161</v>
      </c>
      <c r="P2" s="11">
        <f>STDEV(N2:N8)/SQRT(COUNT(N2:N8))</f>
        <v>7.4594152086785603E-2</v>
      </c>
      <c r="R2" s="11" t="s">
        <v>50</v>
      </c>
      <c r="S2" s="11" t="s">
        <v>51</v>
      </c>
      <c r="T2" s="11" t="s">
        <v>52</v>
      </c>
      <c r="U2" s="11" t="s">
        <v>53</v>
      </c>
      <c r="W2" s="14" t="s">
        <v>193</v>
      </c>
      <c r="X2" s="14"/>
    </row>
    <row r="3" spans="1:24">
      <c r="B3" s="12">
        <v>29</v>
      </c>
      <c r="D3" s="11">
        <f>POWER(2,C2-B3)</f>
        <v>1.4742692172911034</v>
      </c>
      <c r="E3" s="11">
        <f t="shared" si="0"/>
        <v>1.4240501955970732</v>
      </c>
      <c r="H3" s="12">
        <v>28.12</v>
      </c>
      <c r="J3" s="11">
        <f>POWER(2,I2-H3)</f>
        <v>1.5157165665103958</v>
      </c>
      <c r="K3" s="11">
        <f t="shared" si="1"/>
        <v>1.0643701824533571</v>
      </c>
      <c r="N3" s="11">
        <f>K3</f>
        <v>1.0643701824533571</v>
      </c>
      <c r="R3" s="11">
        <f>O2</f>
        <v>1.0160287584694161</v>
      </c>
      <c r="S3" s="11">
        <f>O9</f>
        <v>6.3866402077909792E-2</v>
      </c>
      <c r="T3" s="11">
        <f>O16</f>
        <v>2.3143754034360229</v>
      </c>
      <c r="U3" s="11">
        <f>O23</f>
        <v>5.6708174485619156E-2</v>
      </c>
      <c r="W3" s="11" t="s">
        <v>192</v>
      </c>
      <c r="X3" s="11" t="s">
        <v>191</v>
      </c>
    </row>
    <row r="4" spans="1:24">
      <c r="B4" s="12">
        <v>29.79</v>
      </c>
      <c r="D4" s="11">
        <f>POWER(2,C2-B4)</f>
        <v>0.8526348917679587</v>
      </c>
      <c r="E4" s="11">
        <f t="shared" si="0"/>
        <v>0.99309249543703726</v>
      </c>
      <c r="H4" s="12">
        <v>28.73</v>
      </c>
      <c r="J4" s="11">
        <f>POWER(2,I2-H4)</f>
        <v>0.99309249543703471</v>
      </c>
      <c r="K4" s="11">
        <f t="shared" si="1"/>
        <v>0.99999999999999745</v>
      </c>
      <c r="N4" s="11">
        <f>K4</f>
        <v>0.99999999999999745</v>
      </c>
      <c r="R4" s="11">
        <f>P2</f>
        <v>7.4594152086785603E-2</v>
      </c>
      <c r="S4" s="11">
        <f>P9</f>
        <v>1.0689128940759313E-2</v>
      </c>
      <c r="T4" s="11">
        <f>P16</f>
        <v>0.42269252464151563</v>
      </c>
      <c r="U4" s="11">
        <f>P23</f>
        <v>1.0228634819283027E-2</v>
      </c>
      <c r="W4" s="11" t="s">
        <v>174</v>
      </c>
      <c r="X4" s="11">
        <v>1</v>
      </c>
    </row>
    <row r="5" spans="1:24">
      <c r="A5" s="11" t="s">
        <v>51</v>
      </c>
      <c r="B5" s="12">
        <v>29.94</v>
      </c>
      <c r="D5" s="11">
        <f>POWER(2,C2-B5)</f>
        <v>0.76843759064400663</v>
      </c>
      <c r="E5" s="11">
        <f t="shared" si="0"/>
        <v>0.95263799804393834</v>
      </c>
      <c r="G5" s="11" t="s">
        <v>51</v>
      </c>
      <c r="H5" s="12">
        <v>33.17</v>
      </c>
      <c r="J5" s="11">
        <f>POWER(2,I2-H5)</f>
        <v>4.5752677998300718E-2</v>
      </c>
      <c r="K5" s="11">
        <f t="shared" si="1"/>
        <v>4.8027349415250255E-2</v>
      </c>
      <c r="N5" s="11">
        <f>K30</f>
        <v>1.0379593903018391</v>
      </c>
      <c r="W5" s="11" t="s">
        <v>175</v>
      </c>
      <c r="X5" s="11">
        <v>2.0322999999999999E-3</v>
      </c>
    </row>
    <row r="6" spans="1:24">
      <c r="B6" s="12">
        <v>29.83</v>
      </c>
      <c r="D6" s="11">
        <f>POWER(2,C2-B6)</f>
        <v>0.829319545814444</v>
      </c>
      <c r="E6" s="11">
        <f t="shared" si="0"/>
        <v>0.82074160881050029</v>
      </c>
      <c r="H6" s="12">
        <v>33.19</v>
      </c>
      <c r="J6" s="11">
        <f>POWER(2,I2-H6)</f>
        <v>4.5122787360078041E-2</v>
      </c>
      <c r="K6" s="11">
        <f t="shared" si="1"/>
        <v>5.4978067245152147E-2</v>
      </c>
      <c r="N6" s="11">
        <f>K31</f>
        <v>1.3839098819638287</v>
      </c>
      <c r="W6" s="11" t="s">
        <v>176</v>
      </c>
      <c r="X6" s="11">
        <v>0</v>
      </c>
    </row>
    <row r="7" spans="1:24">
      <c r="B7" s="12">
        <v>29.78</v>
      </c>
      <c r="D7" s="11">
        <f>POWER(2,C2-B7)</f>
        <v>0.8585654364377544</v>
      </c>
      <c r="E7" s="11">
        <f t="shared" si="0"/>
        <v>0.84968499913865159</v>
      </c>
      <c r="H7" s="12">
        <v>34.46</v>
      </c>
      <c r="J7" s="11">
        <f>POWER(2,I2-H7)</f>
        <v>1.8710604759670738E-2</v>
      </c>
      <c r="K7" s="11">
        <f t="shared" si="1"/>
        <v>2.2020636799093992E-2</v>
      </c>
      <c r="N7" s="11">
        <f>K32</f>
        <v>0.96509977133439362</v>
      </c>
      <c r="W7" s="11" t="s">
        <v>177</v>
      </c>
      <c r="X7" s="11">
        <v>2.9407999999999999E-3</v>
      </c>
    </row>
    <row r="8" spans="1:24">
      <c r="A8" s="11" t="s">
        <v>52</v>
      </c>
      <c r="B8" s="12">
        <v>29.14</v>
      </c>
      <c r="D8" s="11">
        <f>POWER(2,C2-B8)</f>
        <v>1.3379275547861136</v>
      </c>
      <c r="E8" s="11">
        <f t="shared" si="0"/>
        <v>1.7962647457678713</v>
      </c>
      <c r="G8" s="11" t="s">
        <v>52</v>
      </c>
      <c r="H8" s="12">
        <v>27.35</v>
      </c>
      <c r="J8" s="11">
        <f>POWER(2,I2-H8)</f>
        <v>2.5847056612749797</v>
      </c>
      <c r="K8" s="11">
        <f t="shared" si="1"/>
        <v>1.4389335800108152</v>
      </c>
      <c r="N8" s="11">
        <f>K33</f>
        <v>0.72133933401848571</v>
      </c>
      <c r="W8" s="11" t="s">
        <v>178</v>
      </c>
      <c r="X8" s="11">
        <v>0</v>
      </c>
    </row>
    <row r="9" spans="1:24">
      <c r="B9" s="12">
        <v>28.4</v>
      </c>
      <c r="D9" s="11">
        <f>POWER(2,C2-B9)</f>
        <v>2.2345742761444458</v>
      </c>
      <c r="E9" s="11">
        <f t="shared" si="0"/>
        <v>2.8778671600216446</v>
      </c>
      <c r="H9" s="12">
        <v>26.4</v>
      </c>
      <c r="J9" s="11">
        <f>POWER(2,I2-H9)</f>
        <v>4.9933221956064484</v>
      </c>
      <c r="K9" s="11">
        <f t="shared" si="1"/>
        <v>1.7350773743041334</v>
      </c>
      <c r="M9" s="11" t="s">
        <v>51</v>
      </c>
      <c r="N9" s="11">
        <f>K5</f>
        <v>4.8027349415250255E-2</v>
      </c>
      <c r="O9" s="11">
        <f>AVERAGE(N9:N15)</f>
        <v>6.3866402077909792E-2</v>
      </c>
      <c r="P9" s="11">
        <f>STDEV(N9:N15)/SQRT(COUNT(N9:N15))</f>
        <v>1.0689128940759313E-2</v>
      </c>
      <c r="W9" s="11" t="s">
        <v>179</v>
      </c>
      <c r="X9" s="11">
        <v>1.3660000000000001E-4</v>
      </c>
    </row>
    <row r="10" spans="1:24">
      <c r="B10" s="12">
        <v>30.4</v>
      </c>
      <c r="D10" s="11">
        <f>POWER(2,C2-B10)</f>
        <v>0.55864356903611145</v>
      </c>
      <c r="E10" s="11">
        <f t="shared" si="0"/>
        <v>0.67128625139013287</v>
      </c>
      <c r="H10" s="12">
        <v>28.75</v>
      </c>
      <c r="J10" s="11">
        <f>POWER(2,I2-H10)</f>
        <v>0.97942029758692617</v>
      </c>
      <c r="K10" s="11">
        <f t="shared" si="1"/>
        <v>1.4590203442401719</v>
      </c>
      <c r="N10" s="11">
        <f>K6</f>
        <v>5.4978067245152147E-2</v>
      </c>
    </row>
    <row r="11" spans="1:24">
      <c r="A11" s="11" t="s">
        <v>53</v>
      </c>
      <c r="B11" s="12">
        <v>31.58</v>
      </c>
      <c r="D11" s="11">
        <f>POWER(2,C2-B11)</f>
        <v>0.24655817612334049</v>
      </c>
      <c r="E11" s="11">
        <f t="shared" si="0"/>
        <v>0.25971477582441665</v>
      </c>
      <c r="G11" s="11" t="s">
        <v>53</v>
      </c>
      <c r="H11" s="12">
        <v>33.97</v>
      </c>
      <c r="J11" s="11">
        <f>POWER(2,I2-H11)</f>
        <v>2.6278012976678582E-2</v>
      </c>
      <c r="K11" s="11">
        <f t="shared" si="1"/>
        <v>0.10118027706842583</v>
      </c>
      <c r="N11" s="11">
        <f>K7</f>
        <v>2.2020636799093992E-2</v>
      </c>
    </row>
    <row r="12" spans="1:24">
      <c r="B12" s="12">
        <v>29.05</v>
      </c>
      <c r="D12" s="11">
        <f>POWER(2,C2-B12)</f>
        <v>1.4240501955970732</v>
      </c>
      <c r="E12" s="11">
        <f t="shared" si="0"/>
        <v>1.3613141164994753</v>
      </c>
      <c r="H12" s="12">
        <v>32.67</v>
      </c>
      <c r="J12" s="11">
        <f>POWER(2,I2-H12)</f>
        <v>6.4704057740085988E-2</v>
      </c>
      <c r="K12" s="11">
        <f t="shared" si="1"/>
        <v>4.7530586038781394E-2</v>
      </c>
      <c r="N12" s="11">
        <f>K34</f>
        <v>5.7461919629791081E-2</v>
      </c>
    </row>
    <row r="13" spans="1:24">
      <c r="B13" s="12">
        <v>31.02</v>
      </c>
      <c r="D13" s="11">
        <f>POWER(2,C2-B13)</f>
        <v>0.36349312933007832</v>
      </c>
      <c r="E13" s="11">
        <f t="shared" si="0"/>
        <v>0.45375957765858138</v>
      </c>
      <c r="H13" s="12">
        <v>34.64</v>
      </c>
      <c r="J13" s="11">
        <f>POWER(2,I2-H13)</f>
        <v>1.6515906883771553E-2</v>
      </c>
      <c r="K13" s="11">
        <f t="shared" si="1"/>
        <v>3.6397924577139133E-2</v>
      </c>
      <c r="N13" s="11">
        <f>K35</f>
        <v>9.8669636211005482E-2</v>
      </c>
    </row>
    <row r="14" spans="1:24">
      <c r="N14" s="11">
        <f>K36</f>
        <v>0.10214921341744336</v>
      </c>
    </row>
    <row r="15" spans="1:24">
      <c r="A15" s="12" t="s">
        <v>227</v>
      </c>
      <c r="N15" s="11">
        <f>K37</f>
        <v>6.3757991827632268E-2</v>
      </c>
    </row>
    <row r="16" spans="1:24">
      <c r="A16" s="11" t="s">
        <v>50</v>
      </c>
      <c r="B16" s="12">
        <v>25.48</v>
      </c>
      <c r="C16" s="11">
        <f>AVERAGE(B16:B18)</f>
        <v>24.810000000000002</v>
      </c>
      <c r="D16" s="11">
        <f>POWER(2,C16-B16)</f>
        <v>0.62850668726091508</v>
      </c>
      <c r="M16" s="11" t="s">
        <v>52</v>
      </c>
      <c r="N16" s="11">
        <f>K8</f>
        <v>1.4389335800108152</v>
      </c>
      <c r="O16" s="11">
        <f>AVERAGE(N16:N22)</f>
        <v>2.3143754034360229</v>
      </c>
      <c r="P16" s="11">
        <f>STDEV(N16:N22)/SQRT(COUNT(N16:N22))</f>
        <v>0.42269252464151563</v>
      </c>
    </row>
    <row r="17" spans="1:16">
      <c r="B17" s="12">
        <v>24.35</v>
      </c>
      <c r="D17" s="11">
        <f>POWER(2,C16-B17)</f>
        <v>1.3755418181397445</v>
      </c>
      <c r="N17" s="11">
        <f>K9</f>
        <v>1.7350773743041334</v>
      </c>
    </row>
    <row r="18" spans="1:16">
      <c r="B18" s="12">
        <v>24.6</v>
      </c>
      <c r="D18" s="11">
        <f>POWER(2,C16-B18)</f>
        <v>1.156688183905288</v>
      </c>
      <c r="N18" s="11">
        <f>K10</f>
        <v>1.4590203442401719</v>
      </c>
    </row>
    <row r="19" spans="1:16">
      <c r="A19" s="11" t="s">
        <v>51</v>
      </c>
      <c r="B19" s="12">
        <v>24.57</v>
      </c>
      <c r="D19" s="11">
        <f>POWER(2,C16-B19)</f>
        <v>1.1809926614295321</v>
      </c>
      <c r="N19" s="11">
        <f>K38</f>
        <v>3.3029382545644972</v>
      </c>
    </row>
    <row r="20" spans="1:16">
      <c r="B20" s="12">
        <v>25.11</v>
      </c>
      <c r="D20" s="11">
        <f>POWER(2,C16-B20)</f>
        <v>0.81225239635623714</v>
      </c>
      <c r="N20" s="11">
        <f>K39</f>
        <v>3.3029382545644972</v>
      </c>
    </row>
    <row r="21" spans="1:16">
      <c r="B21" s="12">
        <v>25.06</v>
      </c>
      <c r="D21" s="11">
        <f>POWER(2,C16-B21)</f>
        <v>0.84089641525371661</v>
      </c>
      <c r="N21" s="11">
        <f>K40</f>
        <v>1.1279866553272999</v>
      </c>
    </row>
    <row r="22" spans="1:16">
      <c r="A22" s="11" t="s">
        <v>52</v>
      </c>
      <c r="B22" s="12">
        <v>23.54</v>
      </c>
      <c r="D22" s="11">
        <f>POWER(2,C16-B22)</f>
        <v>2.4116156553815258</v>
      </c>
      <c r="N22" s="11">
        <f>K41</f>
        <v>3.833733361040744</v>
      </c>
    </row>
    <row r="23" spans="1:16">
      <c r="B23" s="12">
        <v>22.92</v>
      </c>
      <c r="D23" s="11">
        <f>POWER(2,C16-B23)</f>
        <v>3.706352247561485</v>
      </c>
      <c r="M23" s="11" t="s">
        <v>53</v>
      </c>
      <c r="N23" s="11">
        <f>K11</f>
        <v>0.10118027706842583</v>
      </c>
      <c r="O23" s="11">
        <f>AVERAGE(N23:N28)</f>
        <v>5.6708174485619156E-2</v>
      </c>
      <c r="P23" s="11">
        <f>STDEV(N23:N28)/SQRT(COUNT(N23:N28))</f>
        <v>1.0228634819283027E-2</v>
      </c>
    </row>
    <row r="24" spans="1:16">
      <c r="B24" s="12">
        <v>25.12</v>
      </c>
      <c r="D24" s="11">
        <f>POWER(2,C16-B24)</f>
        <v>0.806641759222127</v>
      </c>
      <c r="N24" s="11">
        <f>K12</f>
        <v>4.7530586038781394E-2</v>
      </c>
    </row>
    <row r="25" spans="1:16">
      <c r="A25" s="11" t="s">
        <v>53</v>
      </c>
      <c r="B25" s="12">
        <v>26.68</v>
      </c>
      <c r="D25" s="11">
        <f>POWER(2,C16-B25)</f>
        <v>0.27357342531518536</v>
      </c>
      <c r="N25" s="11">
        <f>K13</f>
        <v>3.6397924577139133E-2</v>
      </c>
    </row>
    <row r="26" spans="1:16">
      <c r="B26" s="12">
        <v>24.43</v>
      </c>
      <c r="D26" s="11">
        <f>POWER(2,C16-B26)</f>
        <v>1.3013418554419358</v>
      </c>
      <c r="N26" s="11">
        <f>K42</f>
        <v>7.1235984218327261E-2</v>
      </c>
    </row>
    <row r="27" spans="1:16">
      <c r="B27" s="12">
        <v>25.63</v>
      </c>
      <c r="D27" s="11">
        <f>POWER(2,C16-B27)</f>
        <v>0.5664419426479006</v>
      </c>
      <c r="N27" s="11">
        <f>K43</f>
        <v>4.4927730594428728E-2</v>
      </c>
    </row>
    <row r="28" spans="1:16">
      <c r="N28" s="11">
        <f>K44</f>
        <v>3.897654441661258E-2</v>
      </c>
    </row>
    <row r="29" spans="1:16">
      <c r="A29" s="12" t="s">
        <v>210</v>
      </c>
      <c r="E29" s="11" t="s">
        <v>207</v>
      </c>
      <c r="G29" s="11" t="s">
        <v>57</v>
      </c>
    </row>
    <row r="30" spans="1:16">
      <c r="A30" s="11" t="s">
        <v>50</v>
      </c>
      <c r="B30" s="12">
        <v>29.94</v>
      </c>
      <c r="C30" s="11">
        <f>AVERAGE(B30:B33)</f>
        <v>29.990000000000002</v>
      </c>
      <c r="D30" s="11">
        <f>POWER(2,C30-B30)</f>
        <v>1.035264923841378</v>
      </c>
      <c r="E30" s="11">
        <f t="shared" ref="E30:E45" si="2">GEOMEAN(D30,D48)</f>
        <v>1.1861200205403954</v>
      </c>
      <c r="G30" s="11" t="s">
        <v>50</v>
      </c>
      <c r="H30" s="12">
        <v>29.73</v>
      </c>
      <c r="I30" s="11">
        <f>AVERAGE(H30:H33)</f>
        <v>30.029999999999998</v>
      </c>
      <c r="J30" s="11">
        <f>POWER(2,I30-H30)</f>
        <v>1.2311444133449139</v>
      </c>
      <c r="K30" s="11">
        <f t="shared" ref="K30:K44" si="3">J30/E30</f>
        <v>1.0379593903018391</v>
      </c>
    </row>
    <row r="31" spans="1:16">
      <c r="B31" s="12">
        <v>30.4</v>
      </c>
      <c r="D31" s="11">
        <f>POWER(2,C30-B31)</f>
        <v>0.75262337370553534</v>
      </c>
      <c r="E31" s="11">
        <f t="shared" si="2"/>
        <v>0.75851520196782685</v>
      </c>
      <c r="H31" s="12">
        <v>29.96</v>
      </c>
      <c r="J31" s="11">
        <f>POWER(2,I30-H31)</f>
        <v>1.0497166836230649</v>
      </c>
      <c r="K31" s="11">
        <f t="shared" si="3"/>
        <v>1.3839098819638287</v>
      </c>
    </row>
    <row r="32" spans="1:16">
      <c r="B32" s="12">
        <v>29.71</v>
      </c>
      <c r="D32" s="11">
        <f>POWER(2,C30-B32)</f>
        <v>1.2141948843950479</v>
      </c>
      <c r="E32" s="11">
        <f t="shared" si="2"/>
        <v>1.215247359980469</v>
      </c>
      <c r="H32" s="12">
        <v>29.8</v>
      </c>
      <c r="J32" s="11">
        <f>POWER(2,I30-H32)</f>
        <v>1.1728349492318761</v>
      </c>
      <c r="K32" s="11">
        <f t="shared" si="3"/>
        <v>0.96509977133439362</v>
      </c>
    </row>
    <row r="33" spans="1:11">
      <c r="B33" s="12">
        <v>29.91</v>
      </c>
      <c r="D33" s="11">
        <f>POWER(2,C30-B33)</f>
        <v>1.0570180405613818</v>
      </c>
      <c r="E33" s="11">
        <f t="shared" si="2"/>
        <v>0.91462356795524347</v>
      </c>
      <c r="H33" s="12">
        <v>30.63</v>
      </c>
      <c r="J33" s="11">
        <f>POWER(2,I30-H33)</f>
        <v>0.65975395538644654</v>
      </c>
      <c r="K33" s="11">
        <f t="shared" si="3"/>
        <v>0.72133933401848571</v>
      </c>
    </row>
    <row r="34" spans="1:11">
      <c r="A34" s="11" t="s">
        <v>51</v>
      </c>
      <c r="B34" s="12">
        <v>31.84</v>
      </c>
      <c r="D34" s="11">
        <f>POWER(2,C30-B34)</f>
        <v>0.27739236801696171</v>
      </c>
      <c r="E34" s="11">
        <f t="shared" si="2"/>
        <v>0.40647823219973672</v>
      </c>
      <c r="G34" s="11" t="s">
        <v>51</v>
      </c>
      <c r="H34" s="12">
        <v>35.450000000000003</v>
      </c>
      <c r="J34" s="11">
        <f>POWER(2,I30-H34)</f>
        <v>2.3357019509920827E-2</v>
      </c>
      <c r="K34" s="11">
        <f t="shared" si="3"/>
        <v>5.7461919629791081E-2</v>
      </c>
    </row>
    <row r="35" spans="1:11">
      <c r="B35" s="12">
        <v>30</v>
      </c>
      <c r="D35" s="11">
        <f>POWER(2,C30-B35)</f>
        <v>0.99309249543703737</v>
      </c>
      <c r="E35" s="11">
        <f t="shared" si="2"/>
        <v>1.3024698708443561</v>
      </c>
      <c r="H35" s="12">
        <v>32.99</v>
      </c>
      <c r="J35" s="11">
        <f>POWER(2,I30-H35)</f>
        <v>0.1285142283320079</v>
      </c>
      <c r="K35" s="11">
        <f t="shared" si="3"/>
        <v>9.8669636211005482E-2</v>
      </c>
    </row>
    <row r="36" spans="1:11">
      <c r="B36" s="12">
        <v>31.51</v>
      </c>
      <c r="D36" s="11">
        <f>POWER(2,C30-B36)</f>
        <v>0.34868591658760145</v>
      </c>
      <c r="E36" s="11">
        <f t="shared" si="2"/>
        <v>0.45101583750893232</v>
      </c>
      <c r="H36" s="12">
        <v>34.47</v>
      </c>
      <c r="J36" s="11">
        <f>POWER(2,I30-H36)</f>
        <v>4.6070913040346884E-2</v>
      </c>
      <c r="K36" s="11">
        <f t="shared" si="3"/>
        <v>0.10214921341744336</v>
      </c>
    </row>
    <row r="37" spans="1:11">
      <c r="B37" s="12">
        <v>29.68</v>
      </c>
      <c r="D37" s="11">
        <f>POWER(2,C30-B37)</f>
        <v>1.2397076999389884</v>
      </c>
      <c r="E37" s="11">
        <f t="shared" si="2"/>
        <v>1.6949585583818105</v>
      </c>
      <c r="H37" s="12">
        <v>33.24</v>
      </c>
      <c r="J37" s="11">
        <f>POWER(2,I30-H37)</f>
        <v>0.10806715391348284</v>
      </c>
      <c r="K37" s="11">
        <f t="shared" si="3"/>
        <v>6.3757991827632268E-2</v>
      </c>
    </row>
    <row r="38" spans="1:11">
      <c r="A38" s="11" t="s">
        <v>52</v>
      </c>
      <c r="B38" s="12">
        <v>30.54</v>
      </c>
      <c r="D38" s="11">
        <f>POWER(2,C30-B38)</f>
        <v>0.68302012837719905</v>
      </c>
      <c r="E38" s="11">
        <f t="shared" si="2"/>
        <v>0.95677394001728877</v>
      </c>
      <c r="G38" s="11" t="s">
        <v>52</v>
      </c>
      <c r="H38" s="12">
        <v>28.37</v>
      </c>
      <c r="J38" s="11">
        <f>POWER(2,I30-H38)</f>
        <v>3.1601652474535009</v>
      </c>
      <c r="K38" s="11">
        <f t="shared" si="3"/>
        <v>3.3029382545644972</v>
      </c>
    </row>
    <row r="39" spans="1:11">
      <c r="B39" s="12">
        <v>31.99</v>
      </c>
      <c r="D39" s="11">
        <f>POWER(2,C30-B39)</f>
        <v>0.25000000000000061</v>
      </c>
      <c r="E39" s="11">
        <f t="shared" si="2"/>
        <v>0.28642910457626319</v>
      </c>
      <c r="H39" s="12">
        <v>30.11</v>
      </c>
      <c r="J39" s="11">
        <f>POWER(2,I30-H39)</f>
        <v>0.94605764672559456</v>
      </c>
      <c r="K39" s="11">
        <f t="shared" si="3"/>
        <v>3.3029382545644972</v>
      </c>
    </row>
    <row r="40" spans="1:11">
      <c r="B40" s="12">
        <v>29.61</v>
      </c>
      <c r="D40" s="11">
        <f>POWER(2,C30-B40)</f>
        <v>1.3013418554419358</v>
      </c>
      <c r="E40" s="11">
        <f t="shared" si="2"/>
        <v>1.511781877455902</v>
      </c>
      <c r="H40" s="12">
        <v>29.26</v>
      </c>
      <c r="J40" s="11">
        <f>POWER(2,I30-H40)</f>
        <v>1.7052697835359087</v>
      </c>
      <c r="K40" s="11">
        <f t="shared" si="3"/>
        <v>1.1279866553272999</v>
      </c>
    </row>
    <row r="41" spans="1:11">
      <c r="B41" s="12">
        <v>30.01</v>
      </c>
      <c r="D41" s="11">
        <f>POWER(2,C30-B41)</f>
        <v>0.98623270449335942</v>
      </c>
      <c r="E41" s="11">
        <f t="shared" si="2"/>
        <v>1.0579342737751241</v>
      </c>
      <c r="H41" s="12">
        <v>28.01</v>
      </c>
      <c r="J41" s="11">
        <f>POWER(2,I30-H41)</f>
        <v>4.0558379191601048</v>
      </c>
      <c r="K41" s="11">
        <f t="shared" si="3"/>
        <v>3.833733361040744</v>
      </c>
    </row>
    <row r="42" spans="1:11">
      <c r="A42" s="11" t="s">
        <v>53</v>
      </c>
      <c r="B42" s="12">
        <v>32.11</v>
      </c>
      <c r="D42" s="11">
        <f>POWER(2,C30-B42)</f>
        <v>0.23004691265621915</v>
      </c>
      <c r="E42" s="11">
        <f t="shared" si="2"/>
        <v>0.30381183999511718</v>
      </c>
      <c r="G42" s="11" t="s">
        <v>53</v>
      </c>
      <c r="H42" s="12">
        <v>35.56</v>
      </c>
      <c r="J42" s="11">
        <f>POWER(2,I30-H42)</f>
        <v>2.1642335439233135E-2</v>
      </c>
      <c r="K42" s="11">
        <f t="shared" si="3"/>
        <v>7.1235984218327261E-2</v>
      </c>
    </row>
    <row r="43" spans="1:11">
      <c r="B43" s="12">
        <v>31.25</v>
      </c>
      <c r="D43" s="11">
        <f>POWER(2,C30-B43)</f>
        <v>0.41754395971418523</v>
      </c>
      <c r="E43" s="11">
        <f t="shared" si="2"/>
        <v>0.63123539133708173</v>
      </c>
      <c r="H43" s="12">
        <v>35.17</v>
      </c>
      <c r="J43" s="11">
        <f>POWER(2,I30-H43)</f>
        <v>2.8359973603661198E-2</v>
      </c>
      <c r="K43" s="11">
        <f t="shared" si="3"/>
        <v>4.4927730594428728E-2</v>
      </c>
    </row>
    <row r="44" spans="1:11">
      <c r="B44" s="12">
        <v>31.39</v>
      </c>
      <c r="D44" s="11">
        <f>POWER(2,C30-B44)</f>
        <v>0.37892914162759994</v>
      </c>
      <c r="E44" s="11">
        <f t="shared" si="2"/>
        <v>0.45101583750893232</v>
      </c>
      <c r="H44" s="12">
        <v>35.86</v>
      </c>
      <c r="J44" s="11">
        <f>POWER(2,I30-H44)</f>
        <v>1.7579038823262623E-2</v>
      </c>
      <c r="K44" s="11">
        <f t="shared" si="3"/>
        <v>3.897654441661258E-2</v>
      </c>
    </row>
    <row r="45" spans="1:11">
      <c r="B45" s="12">
        <v>32.130000000000003</v>
      </c>
      <c r="D45" s="11">
        <f>POWER(2,C30-B45)</f>
        <v>0.22687978882929014</v>
      </c>
      <c r="E45" s="11">
        <f t="shared" si="2"/>
        <v>0.2089529453796321</v>
      </c>
    </row>
    <row r="47" spans="1:11">
      <c r="A47" s="11" t="s">
        <v>63</v>
      </c>
    </row>
    <row r="48" spans="1:11">
      <c r="A48" s="11" t="s">
        <v>50</v>
      </c>
      <c r="B48" s="12">
        <v>24.08</v>
      </c>
      <c r="C48" s="11">
        <f>AVERAGE(B48:B51)</f>
        <v>24.522499999999997</v>
      </c>
      <c r="D48" s="11">
        <f>POWER(2,C48-B48)</f>
        <v>1.3589571816134558</v>
      </c>
    </row>
    <row r="49" spans="1:4">
      <c r="B49" s="12">
        <v>24.91</v>
      </c>
      <c r="D49" s="11">
        <f>POWER(2,C48-B49)</f>
        <v>0.76445315375150391</v>
      </c>
    </row>
    <row r="50" spans="1:4">
      <c r="B50" s="12">
        <v>24.24</v>
      </c>
      <c r="D50" s="11">
        <f>POWER(2,C48-B50)</f>
        <v>1.2163007478616608</v>
      </c>
    </row>
    <row r="51" spans="1:4">
      <c r="B51" s="12">
        <v>24.86</v>
      </c>
      <c r="D51" s="11">
        <f>POWER(2,C48-B51)</f>
        <v>0.79141153599885183</v>
      </c>
    </row>
    <row r="52" spans="1:4">
      <c r="A52" s="11" t="s">
        <v>51</v>
      </c>
      <c r="B52" s="12">
        <v>25.27</v>
      </c>
      <c r="D52" s="11">
        <f>POWER(2,C48-B52)</f>
        <v>0.59563482021293424</v>
      </c>
    </row>
    <row r="53" spans="1:4">
      <c r="B53" s="12">
        <v>23.75</v>
      </c>
      <c r="D53" s="11">
        <f>POWER(2,C48-B53)</f>
        <v>1.7082273526906013</v>
      </c>
    </row>
    <row r="54" spans="1:4">
      <c r="B54" s="12">
        <v>25.3</v>
      </c>
      <c r="D54" s="11">
        <f>POWER(2,C48-B54)</f>
        <v>0.58337683286608732</v>
      </c>
    </row>
    <row r="55" spans="1:4">
      <c r="B55" s="12">
        <v>23.31</v>
      </c>
      <c r="D55" s="11">
        <f>POWER(2,C48-B55)</f>
        <v>2.3173886189245523</v>
      </c>
    </row>
    <row r="56" spans="1:4">
      <c r="A56" s="11" t="s">
        <v>52</v>
      </c>
      <c r="B56" s="12">
        <v>24.1</v>
      </c>
      <c r="D56" s="11">
        <f>POWER(2,C48-B56)</f>
        <v>1.3402480165133086</v>
      </c>
    </row>
    <row r="57" spans="1:4">
      <c r="B57" s="12">
        <v>26.13</v>
      </c>
      <c r="D57" s="11">
        <f>POWER(2,C48-B57)</f>
        <v>0.32816652779343886</v>
      </c>
    </row>
    <row r="58" spans="1:4">
      <c r="B58" s="12">
        <v>23.71</v>
      </c>
      <c r="D58" s="11">
        <f>POWER(2,C48-B58)</f>
        <v>1.7562521603732952</v>
      </c>
    </row>
    <row r="59" spans="1:4">
      <c r="B59" s="12">
        <v>24.34</v>
      </c>
      <c r="D59" s="11">
        <f>POWER(2,C48-B59)</f>
        <v>1.1348487253858202</v>
      </c>
    </row>
    <row r="60" spans="1:4">
      <c r="A60" s="11" t="s">
        <v>53</v>
      </c>
      <c r="B60" s="12">
        <v>25.84</v>
      </c>
      <c r="D60" s="11">
        <f>POWER(2,C48-B60)</f>
        <v>0.4012296146706118</v>
      </c>
    </row>
    <row r="61" spans="1:4">
      <c r="B61" s="12">
        <v>24.59</v>
      </c>
      <c r="D61" s="11">
        <f>POWER(2,C48-B61)</f>
        <v>0.95429022503218341</v>
      </c>
    </row>
    <row r="62" spans="1:4">
      <c r="B62" s="12">
        <v>25.42</v>
      </c>
      <c r="D62" s="11">
        <f>POWER(2,C48-B62)</f>
        <v>0.53681615726402487</v>
      </c>
    </row>
    <row r="63" spans="1:4">
      <c r="B63" s="12">
        <v>26.9</v>
      </c>
      <c r="D63" s="11">
        <f>POWER(2,C48-B63)</f>
        <v>0.19244258648210996</v>
      </c>
    </row>
  </sheetData>
  <mergeCells count="1">
    <mergeCell ref="W2:X2"/>
  </mergeCells>
  <phoneticPr fontId="1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opLeftCell="A7" workbookViewId="0">
      <selection activeCell="I31" sqref="I31"/>
    </sheetView>
  </sheetViews>
  <sheetFormatPr defaultRowHeight="18.75"/>
  <cols>
    <col min="1" max="22" width="9" style="11"/>
    <col min="23" max="23" width="14.75" style="11" customWidth="1"/>
    <col min="24" max="16384" width="9" style="11"/>
  </cols>
  <sheetData>
    <row r="1" spans="1:24">
      <c r="A1" s="12" t="s">
        <v>210</v>
      </c>
      <c r="E1" s="11" t="s">
        <v>207</v>
      </c>
      <c r="G1" s="11" t="s">
        <v>241</v>
      </c>
      <c r="M1" s="12" t="s">
        <v>240</v>
      </c>
      <c r="O1" s="11" t="s">
        <v>224</v>
      </c>
      <c r="P1" s="11" t="s">
        <v>6</v>
      </c>
    </row>
    <row r="2" spans="1:24">
      <c r="A2" s="11" t="s">
        <v>239</v>
      </c>
      <c r="B2" s="12">
        <v>29.89</v>
      </c>
      <c r="C2" s="11">
        <f>AVERAGE(B2:B4)</f>
        <v>29.560000000000002</v>
      </c>
      <c r="D2" s="11">
        <f>POWER(2,C2-B2)</f>
        <v>0.79553648375491959</v>
      </c>
      <c r="E2" s="11">
        <f t="shared" ref="E2:E13" si="0">GEOMEAN(D16,D2)</f>
        <v>0.70710678118654846</v>
      </c>
      <c r="G2" s="11" t="s">
        <v>50</v>
      </c>
      <c r="H2" s="12">
        <v>30.95</v>
      </c>
      <c r="I2" s="11">
        <f>AVERAGE(H2:H4)</f>
        <v>30.00333333333333</v>
      </c>
      <c r="J2" s="11">
        <f>POWER(2,I2-H2)</f>
        <v>0.51882982957987278</v>
      </c>
      <c r="K2" s="11">
        <f t="shared" ref="K2:K13" si="1">J2/E2</f>
        <v>0.73373618155557674</v>
      </c>
      <c r="M2" s="11" t="s">
        <v>238</v>
      </c>
      <c r="N2" s="11">
        <f>K2</f>
        <v>0.73373618155557674</v>
      </c>
      <c r="O2" s="11">
        <f>AVERAGE(N2:N8)</f>
        <v>1.0417610118533316</v>
      </c>
      <c r="P2" s="11">
        <f>STDEV(N2:N8)/SQRT(COUNT(N2:N8))</f>
        <v>0.12845479749509126</v>
      </c>
      <c r="R2" s="11" t="s">
        <v>50</v>
      </c>
      <c r="S2" s="11" t="s">
        <v>232</v>
      </c>
      <c r="T2" s="11" t="s">
        <v>52</v>
      </c>
      <c r="U2" s="11" t="s">
        <v>53</v>
      </c>
      <c r="W2" s="14" t="s">
        <v>193</v>
      </c>
      <c r="X2" s="14"/>
    </row>
    <row r="3" spans="1:24">
      <c r="B3" s="12">
        <v>29</v>
      </c>
      <c r="D3" s="11">
        <f>POWER(2,C2-B3)</f>
        <v>1.4742692172911034</v>
      </c>
      <c r="E3" s="11">
        <f t="shared" si="0"/>
        <v>1.4240501955970732</v>
      </c>
      <c r="H3" s="12">
        <v>29.63</v>
      </c>
      <c r="J3" s="11">
        <f>POWER(2,I2-H3)</f>
        <v>1.2953422518919451</v>
      </c>
      <c r="K3" s="11">
        <f t="shared" si="1"/>
        <v>0.90961839399827915</v>
      </c>
      <c r="N3" s="11">
        <f>K3</f>
        <v>0.90961839399827915</v>
      </c>
      <c r="R3" s="11">
        <f>O2</f>
        <v>1.0417610118533316</v>
      </c>
      <c r="S3" s="11">
        <f>O9</f>
        <v>0.19961790680458671</v>
      </c>
      <c r="T3" s="11">
        <f>O16</f>
        <v>0.7240795034116676</v>
      </c>
      <c r="U3" s="11">
        <f>O23</f>
        <v>0.26358658374075372</v>
      </c>
      <c r="W3" s="11" t="s">
        <v>192</v>
      </c>
      <c r="X3" s="11" t="s">
        <v>191</v>
      </c>
    </row>
    <row r="4" spans="1:24">
      <c r="B4" s="12">
        <v>29.79</v>
      </c>
      <c r="D4" s="11">
        <f>POWER(2,C2-B4)</f>
        <v>0.8526348917679587</v>
      </c>
      <c r="E4" s="11">
        <f t="shared" si="0"/>
        <v>0.99309249543703726</v>
      </c>
      <c r="H4" s="12">
        <v>29.43</v>
      </c>
      <c r="J4" s="11">
        <f>POWER(2,I2-H4)</f>
        <v>1.4879575139064316</v>
      </c>
      <c r="K4" s="11">
        <f t="shared" si="1"/>
        <v>1.4983070768766766</v>
      </c>
      <c r="N4" s="11">
        <f>K4</f>
        <v>1.4983070768766766</v>
      </c>
      <c r="R4" s="11">
        <f>P2</f>
        <v>0.12845479749509126</v>
      </c>
      <c r="S4" s="11">
        <f>P9</f>
        <v>3.4488568159689884E-2</v>
      </c>
      <c r="T4" s="11">
        <f>P16</f>
        <v>0.21422623760693404</v>
      </c>
      <c r="U4" s="11">
        <f>P23</f>
        <v>5.2562470185669431E-2</v>
      </c>
      <c r="W4" s="11" t="s">
        <v>174</v>
      </c>
      <c r="X4" s="11">
        <v>0.98047249999999997</v>
      </c>
    </row>
    <row r="5" spans="1:24">
      <c r="A5" s="11" t="s">
        <v>51</v>
      </c>
      <c r="B5" s="12">
        <v>29.94</v>
      </c>
      <c r="D5" s="11">
        <f>POWER(2,C2-B5)</f>
        <v>0.76843759064400663</v>
      </c>
      <c r="E5" s="11">
        <f t="shared" si="0"/>
        <v>0.95263799804393834</v>
      </c>
      <c r="G5" s="11" t="s">
        <v>51</v>
      </c>
      <c r="H5" s="12">
        <v>32.71</v>
      </c>
      <c r="J5" s="11">
        <f>POWER(2,I2-H5)</f>
        <v>0.15318355531614075</v>
      </c>
      <c r="K5" s="11">
        <f t="shared" si="1"/>
        <v>0.16079933367204979</v>
      </c>
      <c r="N5" s="11">
        <f>K30</f>
        <v>1.5623849961966176</v>
      </c>
      <c r="W5" s="11" t="s">
        <v>175</v>
      </c>
      <c r="X5" s="11">
        <v>4.0739999999999998E-4</v>
      </c>
    </row>
    <row r="6" spans="1:24">
      <c r="B6" s="12">
        <v>29.83</v>
      </c>
      <c r="D6" s="11">
        <f>POWER(2,C2-B6)</f>
        <v>0.829319545814444</v>
      </c>
      <c r="E6" s="11">
        <f t="shared" si="0"/>
        <v>0.82074160881050029</v>
      </c>
      <c r="H6" s="12">
        <v>32.659999999999997</v>
      </c>
      <c r="J6" s="11">
        <f>POWER(2,I2-H6)</f>
        <v>0.15858556172811641</v>
      </c>
      <c r="K6" s="11">
        <f t="shared" si="1"/>
        <v>0.19322227608023218</v>
      </c>
      <c r="N6" s="11">
        <f>K31</f>
        <v>0.8460119811925283</v>
      </c>
      <c r="W6" s="11" t="s">
        <v>176</v>
      </c>
      <c r="X6" s="11">
        <v>4.0952599999999999E-2</v>
      </c>
    </row>
    <row r="7" spans="1:24">
      <c r="B7" s="12">
        <v>29.78</v>
      </c>
      <c r="D7" s="11">
        <f>POWER(2,C2-B7)</f>
        <v>0.8585654364377544</v>
      </c>
      <c r="E7" s="11">
        <f t="shared" si="0"/>
        <v>0.84968499913865159</v>
      </c>
      <c r="H7" s="12">
        <v>32.81</v>
      </c>
      <c r="J7" s="11">
        <f>POWER(2,I2-H7)</f>
        <v>0.14292531087086272</v>
      </c>
      <c r="K7" s="11">
        <f t="shared" si="1"/>
        <v>0.1682097612830048</v>
      </c>
      <c r="N7" s="11">
        <f>K32</f>
        <v>0.91939071407666062</v>
      </c>
      <c r="W7" s="11" t="s">
        <v>177</v>
      </c>
      <c r="X7" s="11">
        <v>1.0024999999999999E-3</v>
      </c>
    </row>
    <row r="8" spans="1:24">
      <c r="A8" s="11" t="s">
        <v>52</v>
      </c>
      <c r="B8" s="12">
        <v>29.14</v>
      </c>
      <c r="D8" s="11">
        <f>POWER(2,C2-B8)</f>
        <v>1.3379275547861136</v>
      </c>
      <c r="E8" s="11">
        <f t="shared" si="0"/>
        <v>1.7962647457678713</v>
      </c>
      <c r="G8" s="11" t="s">
        <v>52</v>
      </c>
      <c r="H8" s="12">
        <v>31.06</v>
      </c>
      <c r="J8" s="11">
        <f>POWER(2,I2-H8)</f>
        <v>0.48074152624132593</v>
      </c>
      <c r="K8" s="11">
        <f t="shared" si="1"/>
        <v>0.26763400404867238</v>
      </c>
      <c r="N8" s="11">
        <f>K33</f>
        <v>0.82287773907698247</v>
      </c>
      <c r="W8" s="11" t="s">
        <v>178</v>
      </c>
      <c r="X8" s="11">
        <v>9.0332300000000004E-2</v>
      </c>
    </row>
    <row r="9" spans="1:24">
      <c r="B9" s="12">
        <v>28.4</v>
      </c>
      <c r="D9" s="11">
        <f>POWER(2,C2-B9)</f>
        <v>2.2345742761444458</v>
      </c>
      <c r="E9" s="11">
        <f t="shared" si="0"/>
        <v>2.8778671600216446</v>
      </c>
      <c r="H9" s="12">
        <v>30.97</v>
      </c>
      <c r="J9" s="11">
        <f>POWER(2,I2-H9)</f>
        <v>0.51168694599838682</v>
      </c>
      <c r="K9" s="11">
        <f t="shared" si="1"/>
        <v>0.17780075227465969</v>
      </c>
      <c r="M9" s="11" t="s">
        <v>237</v>
      </c>
      <c r="N9" s="11">
        <f>K5</f>
        <v>0.16079933367204979</v>
      </c>
      <c r="O9" s="11">
        <f>AVERAGE(N9:N15)</f>
        <v>0.19961790680458671</v>
      </c>
      <c r="P9" s="11">
        <f>STDEV(N9:N15)/SQRT(COUNT(N9:N15))</f>
        <v>3.4488568159689884E-2</v>
      </c>
      <c r="W9" s="11" t="s">
        <v>179</v>
      </c>
      <c r="X9" s="11">
        <v>0.1955722</v>
      </c>
    </row>
    <row r="10" spans="1:24">
      <c r="B10" s="12">
        <v>30.4</v>
      </c>
      <c r="D10" s="11">
        <f>POWER(2,C2-B10)</f>
        <v>0.55864356903611145</v>
      </c>
      <c r="E10" s="11">
        <f t="shared" si="0"/>
        <v>0.67128625139013287</v>
      </c>
      <c r="H10" s="12">
        <v>30.74</v>
      </c>
      <c r="J10" s="11">
        <f>POWER(2,I2-H10)</f>
        <v>0.60012433333263326</v>
      </c>
      <c r="K10" s="11">
        <f t="shared" si="1"/>
        <v>0.89399169443715854</v>
      </c>
      <c r="N10" s="11">
        <f>K6</f>
        <v>0.19322227608023218</v>
      </c>
    </row>
    <row r="11" spans="1:24">
      <c r="A11" s="11" t="s">
        <v>53</v>
      </c>
      <c r="B11" s="12">
        <v>31.58</v>
      </c>
      <c r="D11" s="11">
        <f>POWER(2,C2-B11)</f>
        <v>0.24655817612334049</v>
      </c>
      <c r="E11" s="11">
        <f t="shared" si="0"/>
        <v>0.25971477582441665</v>
      </c>
      <c r="G11" s="11" t="s">
        <v>236</v>
      </c>
      <c r="H11" s="12">
        <v>33.9</v>
      </c>
      <c r="J11" s="11">
        <f>POWER(2,I2-H11)</f>
        <v>6.7140790500830286E-2</v>
      </c>
      <c r="K11" s="11">
        <f t="shared" si="1"/>
        <v>0.2585174073662318</v>
      </c>
      <c r="N11" s="11">
        <f>K7</f>
        <v>0.1682097612830048</v>
      </c>
    </row>
    <row r="12" spans="1:24">
      <c r="B12" s="12">
        <v>29.05</v>
      </c>
      <c r="D12" s="11">
        <f>POWER(2,C2-B12)</f>
        <v>1.4240501955970732</v>
      </c>
      <c r="E12" s="11">
        <f t="shared" si="0"/>
        <v>1.3613141164994753</v>
      </c>
      <c r="H12" s="12">
        <v>31.88</v>
      </c>
      <c r="J12" s="11">
        <f>POWER(2,I2-H12)</f>
        <v>0.27231216403565267</v>
      </c>
      <c r="K12" s="11">
        <f t="shared" si="1"/>
        <v>0.20003624493065897</v>
      </c>
      <c r="N12" s="11">
        <f>K34</f>
        <v>0.402971580042218</v>
      </c>
    </row>
    <row r="13" spans="1:24">
      <c r="B13" s="12">
        <v>31.02</v>
      </c>
      <c r="D13" s="11">
        <f>POWER(2,C2-B13)</f>
        <v>0.36349312933007832</v>
      </c>
      <c r="E13" s="11">
        <f t="shared" si="0"/>
        <v>0.45375957765858138</v>
      </c>
      <c r="H13" s="12">
        <v>32.5</v>
      </c>
      <c r="J13" s="11">
        <f>POWER(2,I2-H13)</f>
        <v>0.17718560840278211</v>
      </c>
      <c r="K13" s="11">
        <f t="shared" si="1"/>
        <v>0.39048345671746992</v>
      </c>
      <c r="N13" s="11">
        <f>K35</f>
        <v>0.17785211056162267</v>
      </c>
    </row>
    <row r="14" spans="1:24">
      <c r="N14" s="11">
        <f>K36</f>
        <v>0.1405105147457745</v>
      </c>
    </row>
    <row r="15" spans="1:24">
      <c r="A15" s="12" t="s">
        <v>227</v>
      </c>
      <c r="N15" s="11">
        <f>K37</f>
        <v>0.153759771247205</v>
      </c>
    </row>
    <row r="16" spans="1:24">
      <c r="A16" s="11" t="s">
        <v>50</v>
      </c>
      <c r="B16" s="12">
        <v>25.48</v>
      </c>
      <c r="C16" s="11">
        <f>AVERAGE(B16:B18)</f>
        <v>24.810000000000002</v>
      </c>
      <c r="D16" s="11">
        <f>POWER(2,C16-B16)</f>
        <v>0.62850668726091508</v>
      </c>
      <c r="M16" s="11" t="s">
        <v>52</v>
      </c>
      <c r="N16" s="11">
        <f>K8</f>
        <v>0.26763400404867238</v>
      </c>
      <c r="O16" s="11">
        <f>AVERAGE(N16:N22)</f>
        <v>0.7240795034116676</v>
      </c>
      <c r="P16" s="11">
        <f>STDEV(N16:N22)/SQRT(COUNT(N16:N22))</f>
        <v>0.21422623760693404</v>
      </c>
    </row>
    <row r="17" spans="1:16">
      <c r="B17" s="12">
        <v>24.35</v>
      </c>
      <c r="D17" s="11">
        <f>POWER(2,C16-B17)</f>
        <v>1.3755418181397445</v>
      </c>
      <c r="N17" s="11">
        <f>K9</f>
        <v>0.17780075227465969</v>
      </c>
    </row>
    <row r="18" spans="1:16">
      <c r="B18" s="12">
        <v>24.6</v>
      </c>
      <c r="D18" s="11">
        <f>POWER(2,C16-B18)</f>
        <v>1.156688183905288</v>
      </c>
      <c r="N18" s="11">
        <f>K10</f>
        <v>0.89399169443715854</v>
      </c>
    </row>
    <row r="19" spans="1:16">
      <c r="A19" s="11" t="s">
        <v>232</v>
      </c>
      <c r="B19" s="12">
        <v>24.57</v>
      </c>
      <c r="D19" s="11">
        <f>POWER(2,C16-B19)</f>
        <v>1.1809926614295321</v>
      </c>
      <c r="N19" s="11">
        <f>K38</f>
        <v>0.56009754117933408</v>
      </c>
    </row>
    <row r="20" spans="1:16">
      <c r="B20" s="12">
        <v>25.11</v>
      </c>
      <c r="D20" s="11">
        <f>POWER(2,C16-B20)</f>
        <v>0.81225239635623714</v>
      </c>
      <c r="N20" s="11">
        <f>K39</f>
        <v>1.8839360582804825</v>
      </c>
    </row>
    <row r="21" spans="1:16">
      <c r="B21" s="12">
        <v>25.06</v>
      </c>
      <c r="D21" s="11">
        <f>POWER(2,C16-B21)</f>
        <v>0.84089641525371661</v>
      </c>
      <c r="N21" s="11">
        <f>K40</f>
        <v>0.69918687101883981</v>
      </c>
    </row>
    <row r="22" spans="1:16">
      <c r="A22" s="11" t="s">
        <v>235</v>
      </c>
      <c r="B22" s="12">
        <v>23.54</v>
      </c>
      <c r="D22" s="11">
        <f>POWER(2,C16-B22)</f>
        <v>2.4116156553815258</v>
      </c>
      <c r="N22" s="11">
        <f>K41</f>
        <v>0.58590960264252645</v>
      </c>
    </row>
    <row r="23" spans="1:16">
      <c r="B23" s="12">
        <v>22.92</v>
      </c>
      <c r="D23" s="11">
        <f>POWER(2,C16-B23)</f>
        <v>3.706352247561485</v>
      </c>
      <c r="M23" s="11" t="s">
        <v>53</v>
      </c>
      <c r="N23" s="11">
        <f>K11</f>
        <v>0.2585174073662318</v>
      </c>
      <c r="O23" s="11">
        <f>AVERAGE(N23:N29)</f>
        <v>0.26358658374075372</v>
      </c>
      <c r="P23" s="11">
        <f>STDEV(N23:N29)/SQRT(COUNT(N23:N29))</f>
        <v>5.2562470185669431E-2</v>
      </c>
    </row>
    <row r="24" spans="1:16">
      <c r="B24" s="12">
        <v>25.12</v>
      </c>
      <c r="D24" s="11">
        <f>POWER(2,C16-B24)</f>
        <v>0.806641759222127</v>
      </c>
      <c r="N24" s="11">
        <f>K12</f>
        <v>0.20003624493065897</v>
      </c>
    </row>
    <row r="25" spans="1:16">
      <c r="A25" s="11" t="s">
        <v>53</v>
      </c>
      <c r="B25" s="12">
        <v>26.68</v>
      </c>
      <c r="D25" s="11">
        <f>POWER(2,C16-B25)</f>
        <v>0.27357342531518536</v>
      </c>
      <c r="N25" s="11">
        <f>K13</f>
        <v>0.39048345671746992</v>
      </c>
    </row>
    <row r="26" spans="1:16">
      <c r="B26" s="12">
        <v>24.43</v>
      </c>
      <c r="D26" s="11">
        <f>POWER(2,C16-B26)</f>
        <v>1.3013418554419358</v>
      </c>
      <c r="N26" s="11">
        <f>K42</f>
        <v>0.15059544091183558</v>
      </c>
    </row>
    <row r="27" spans="1:16">
      <c r="B27" s="12">
        <v>25.63</v>
      </c>
      <c r="D27" s="11">
        <f>POWER(2,C16-B27)</f>
        <v>0.5664419426479006</v>
      </c>
      <c r="N27" s="11">
        <f>K43</f>
        <v>0.21223728050681409</v>
      </c>
    </row>
    <row r="28" spans="1:16">
      <c r="N28" s="11">
        <f>K44</f>
        <v>0.12317232113120724</v>
      </c>
    </row>
    <row r="29" spans="1:16">
      <c r="A29" s="12" t="s">
        <v>234</v>
      </c>
      <c r="E29" s="11" t="s">
        <v>207</v>
      </c>
      <c r="G29" s="12" t="s">
        <v>233</v>
      </c>
      <c r="N29" s="11">
        <f>K45</f>
        <v>0.51006393462105848</v>
      </c>
    </row>
    <row r="30" spans="1:16">
      <c r="A30" s="11" t="s">
        <v>50</v>
      </c>
      <c r="B30" s="12">
        <v>29.94</v>
      </c>
      <c r="C30" s="11">
        <f>AVERAGE(B30:B33)</f>
        <v>29.990000000000002</v>
      </c>
      <c r="D30" s="11">
        <f>POWER(2,C30-B30)</f>
        <v>1.035264923841378</v>
      </c>
      <c r="E30" s="11">
        <f t="shared" ref="E30:E45" si="2">GEOMEAN(D30,D48)</f>
        <v>1.1861200205403954</v>
      </c>
      <c r="G30" s="11" t="s">
        <v>50</v>
      </c>
      <c r="H30" s="12">
        <v>30.26</v>
      </c>
      <c r="I30" s="11">
        <f>AVERAGE(H30:H33)</f>
        <v>31.15</v>
      </c>
      <c r="J30" s="11">
        <f>POWER(2,I30-H30)</f>
        <v>1.8531761237807378</v>
      </c>
      <c r="K30" s="11">
        <f t="shared" ref="K30:K45" si="3">J30/E30</f>
        <v>1.5623849961966176</v>
      </c>
    </row>
    <row r="31" spans="1:16">
      <c r="B31" s="12">
        <v>30.4</v>
      </c>
      <c r="D31" s="11">
        <f>POWER(2,C30-B31)</f>
        <v>0.75262337370553534</v>
      </c>
      <c r="E31" s="11">
        <f t="shared" si="2"/>
        <v>0.75851520196782685</v>
      </c>
      <c r="H31" s="12">
        <v>31.79</v>
      </c>
      <c r="J31" s="11">
        <f>POWER(2,I30-H31)</f>
        <v>0.64171294878145191</v>
      </c>
      <c r="K31" s="11">
        <f t="shared" si="3"/>
        <v>0.8460119811925283</v>
      </c>
    </row>
    <row r="32" spans="1:16">
      <c r="B32" s="12">
        <v>29.71</v>
      </c>
      <c r="D32" s="11">
        <f>POWER(2,C30-B32)</f>
        <v>1.2141948843950479</v>
      </c>
      <c r="E32" s="11">
        <f t="shared" si="2"/>
        <v>1.215247359980469</v>
      </c>
      <c r="H32" s="12">
        <v>30.99</v>
      </c>
      <c r="J32" s="11">
        <f>POWER(2,I30-H32)</f>
        <v>1.11728713807222</v>
      </c>
      <c r="K32" s="11">
        <f t="shared" si="3"/>
        <v>0.91939071407666062</v>
      </c>
    </row>
    <row r="33" spans="1:11">
      <c r="B33" s="12">
        <v>29.91</v>
      </c>
      <c r="D33" s="11">
        <f>POWER(2,C30-B33)</f>
        <v>1.0570180405613818</v>
      </c>
      <c r="E33" s="11">
        <f t="shared" si="2"/>
        <v>0.91462356795524347</v>
      </c>
      <c r="H33" s="12">
        <v>31.56</v>
      </c>
      <c r="J33" s="11">
        <f>POWER(2,I30-H33)</f>
        <v>0.75262337370553356</v>
      </c>
      <c r="K33" s="11">
        <f t="shared" si="3"/>
        <v>0.82287773907698247</v>
      </c>
    </row>
    <row r="34" spans="1:11">
      <c r="A34" s="11" t="s">
        <v>51</v>
      </c>
      <c r="B34" s="12">
        <v>31.84</v>
      </c>
      <c r="D34" s="11">
        <f>POWER(2,C30-B34)</f>
        <v>0.27739236801696171</v>
      </c>
      <c r="E34" s="11">
        <f t="shared" si="2"/>
        <v>0.40647823219973672</v>
      </c>
      <c r="G34" s="11" t="s">
        <v>232</v>
      </c>
      <c r="H34" s="12">
        <v>33.76</v>
      </c>
      <c r="J34" s="11">
        <f>POWER(2,I30-H34)</f>
        <v>0.16379917548229547</v>
      </c>
      <c r="K34" s="11">
        <f t="shared" si="3"/>
        <v>0.402971580042218</v>
      </c>
    </row>
    <row r="35" spans="1:11">
      <c r="B35" s="12">
        <v>30</v>
      </c>
      <c r="D35" s="11">
        <f>POWER(2,C30-B35)</f>
        <v>0.99309249543703737</v>
      </c>
      <c r="E35" s="11">
        <f t="shared" si="2"/>
        <v>1.3024698708443561</v>
      </c>
      <c r="H35" s="12">
        <v>33.26</v>
      </c>
      <c r="J35" s="11">
        <f>POWER(2,I30-H35)</f>
        <v>0.23164701547259281</v>
      </c>
      <c r="K35" s="11">
        <f t="shared" si="3"/>
        <v>0.17785211056162267</v>
      </c>
    </row>
    <row r="36" spans="1:11">
      <c r="B36" s="12">
        <v>31.51</v>
      </c>
      <c r="D36" s="11">
        <f>POWER(2,C30-B36)</f>
        <v>0.34868591658760145</v>
      </c>
      <c r="E36" s="11">
        <f t="shared" si="2"/>
        <v>0.45101583750893232</v>
      </c>
      <c r="H36" s="12">
        <v>35.130000000000003</v>
      </c>
      <c r="J36" s="11">
        <f>POWER(2,I30-H36)</f>
        <v>6.3372467486876666E-2</v>
      </c>
      <c r="K36" s="11">
        <f t="shared" si="3"/>
        <v>0.1405105147457745</v>
      </c>
    </row>
    <row r="37" spans="1:11">
      <c r="B37" s="12">
        <v>29.68</v>
      </c>
      <c r="D37" s="11">
        <f>POWER(2,C30-B37)</f>
        <v>1.2397076999389884</v>
      </c>
      <c r="E37" s="11">
        <f t="shared" si="2"/>
        <v>1.6949585583818105</v>
      </c>
      <c r="H37" s="12">
        <v>33.090000000000003</v>
      </c>
      <c r="J37" s="11">
        <f>POWER(2,I30-H37)</f>
        <v>0.26061644021027952</v>
      </c>
      <c r="K37" s="11">
        <f t="shared" si="3"/>
        <v>0.153759771247205</v>
      </c>
    </row>
    <row r="38" spans="1:11">
      <c r="A38" s="11" t="s">
        <v>52</v>
      </c>
      <c r="B38" s="12">
        <v>30.54</v>
      </c>
      <c r="D38" s="11">
        <f>POWER(2,C30-B38)</f>
        <v>0.68302012837719905</v>
      </c>
      <c r="E38" s="11">
        <f t="shared" si="2"/>
        <v>0.95677394001728877</v>
      </c>
      <c r="G38" s="11" t="s">
        <v>231</v>
      </c>
      <c r="H38" s="12">
        <v>32.049999999999997</v>
      </c>
      <c r="J38" s="11">
        <f>POWER(2,I30-H38)</f>
        <v>0.53588673126814712</v>
      </c>
      <c r="K38" s="11">
        <f t="shared" si="3"/>
        <v>0.56009754117933408</v>
      </c>
    </row>
    <row r="39" spans="1:11">
      <c r="B39" s="12">
        <v>31.99</v>
      </c>
      <c r="D39" s="11">
        <f>POWER(2,C30-B39)</f>
        <v>0.25000000000000061</v>
      </c>
      <c r="E39" s="11">
        <f t="shared" si="2"/>
        <v>0.28642910457626319</v>
      </c>
      <c r="H39" s="12">
        <v>32.04</v>
      </c>
      <c r="J39" s="11">
        <f>POWER(2,I30-H39)</f>
        <v>0.53961411825221339</v>
      </c>
      <c r="K39" s="11">
        <f t="shared" si="3"/>
        <v>1.8839360582804825</v>
      </c>
    </row>
    <row r="40" spans="1:11">
      <c r="B40" s="12">
        <v>29.61</v>
      </c>
      <c r="D40" s="11">
        <f>POWER(2,C30-B40)</f>
        <v>1.3013418554419358</v>
      </c>
      <c r="E40" s="11">
        <f t="shared" si="2"/>
        <v>1.511781877455902</v>
      </c>
      <c r="H40" s="12">
        <v>31.07</v>
      </c>
      <c r="J40" s="11">
        <f>POWER(2,I30-H40)</f>
        <v>1.0570180405613792</v>
      </c>
      <c r="K40" s="11">
        <f t="shared" si="3"/>
        <v>0.69918687101883981</v>
      </c>
    </row>
    <row r="41" spans="1:11">
      <c r="B41" s="12">
        <v>30.01</v>
      </c>
      <c r="D41" s="11">
        <f>POWER(2,C30-B41)</f>
        <v>0.98623270449335942</v>
      </c>
      <c r="E41" s="11">
        <f t="shared" si="2"/>
        <v>1.0579342737751241</v>
      </c>
      <c r="H41" s="12">
        <v>31.84</v>
      </c>
      <c r="J41" s="11">
        <f>POWER(2,I30-H41)</f>
        <v>0.61985384996949278</v>
      </c>
      <c r="K41" s="11">
        <f t="shared" si="3"/>
        <v>0.58590960264252645</v>
      </c>
    </row>
    <row r="42" spans="1:11">
      <c r="A42" s="11" t="s">
        <v>53</v>
      </c>
      <c r="B42" s="12">
        <v>32.11</v>
      </c>
      <c r="D42" s="11">
        <f>POWER(2,C30-B42)</f>
        <v>0.23004691265621915</v>
      </c>
      <c r="E42" s="11">
        <f t="shared" si="2"/>
        <v>0.30381183999511718</v>
      </c>
      <c r="G42" s="11" t="s">
        <v>53</v>
      </c>
      <c r="H42" s="12">
        <v>35.6</v>
      </c>
      <c r="J42" s="11">
        <f>POWER(2,I30-H42)</f>
        <v>4.5752677998300718E-2</v>
      </c>
      <c r="K42" s="11">
        <f t="shared" si="3"/>
        <v>0.15059544091183558</v>
      </c>
    </row>
    <row r="43" spans="1:11">
      <c r="B43" s="12">
        <v>31.25</v>
      </c>
      <c r="D43" s="11">
        <f>POWER(2,C30-B43)</f>
        <v>0.41754395971418523</v>
      </c>
      <c r="E43" s="11">
        <f t="shared" si="2"/>
        <v>0.63123539133708173</v>
      </c>
      <c r="H43" s="12">
        <v>34.049999999999997</v>
      </c>
      <c r="J43" s="11">
        <f>POWER(2,I30-H43)</f>
        <v>0.13397168281703678</v>
      </c>
      <c r="K43" s="11">
        <f t="shared" si="3"/>
        <v>0.21223728050681409</v>
      </c>
    </row>
    <row r="44" spans="1:11">
      <c r="B44" s="12">
        <v>31.39</v>
      </c>
      <c r="D44" s="11">
        <f>POWER(2,C30-B44)</f>
        <v>0.37892914162759994</v>
      </c>
      <c r="E44" s="11">
        <f t="shared" si="2"/>
        <v>0.45101583750893232</v>
      </c>
      <c r="H44" s="12">
        <v>35.32</v>
      </c>
      <c r="J44" s="11">
        <f>POWER(2,I30-H44)</f>
        <v>5.5552667572910594E-2</v>
      </c>
      <c r="K44" s="11">
        <f t="shared" si="3"/>
        <v>0.12317232113120724</v>
      </c>
    </row>
    <row r="45" spans="1:11">
      <c r="B45" s="12">
        <v>32.130000000000003</v>
      </c>
      <c r="D45" s="11">
        <f>POWER(2,C30-B45)</f>
        <v>0.22687978882929014</v>
      </c>
      <c r="E45" s="11">
        <f t="shared" si="2"/>
        <v>0.2089529453796321</v>
      </c>
      <c r="H45" s="12">
        <v>34.380000000000003</v>
      </c>
      <c r="J45" s="11">
        <f>POWER(2,I30-H45)</f>
        <v>0.10657936147099428</v>
      </c>
      <c r="K45" s="11">
        <f t="shared" si="3"/>
        <v>0.51006393462105848</v>
      </c>
    </row>
    <row r="47" spans="1:11">
      <c r="A47" s="11" t="s">
        <v>230</v>
      </c>
    </row>
    <row r="48" spans="1:11">
      <c r="A48" s="11" t="s">
        <v>50</v>
      </c>
      <c r="B48" s="12">
        <v>24.08</v>
      </c>
      <c r="C48" s="11">
        <f>AVERAGE(B48:B51)</f>
        <v>24.522499999999997</v>
      </c>
      <c r="D48" s="11">
        <f>POWER(2,C48-B48)</f>
        <v>1.3589571816134558</v>
      </c>
    </row>
    <row r="49" spans="1:4">
      <c r="B49" s="12">
        <v>24.91</v>
      </c>
      <c r="D49" s="11">
        <f>POWER(2,C48-B49)</f>
        <v>0.76445315375150391</v>
      </c>
    </row>
    <row r="50" spans="1:4">
      <c r="B50" s="12">
        <v>24.24</v>
      </c>
      <c r="D50" s="11">
        <f>POWER(2,C48-B50)</f>
        <v>1.2163007478616608</v>
      </c>
    </row>
    <row r="51" spans="1:4">
      <c r="B51" s="12">
        <v>24.86</v>
      </c>
      <c r="D51" s="11">
        <f>POWER(2,C48-B51)</f>
        <v>0.79141153599885183</v>
      </c>
    </row>
    <row r="52" spans="1:4">
      <c r="A52" s="11" t="s">
        <v>51</v>
      </c>
      <c r="B52" s="12">
        <v>25.27</v>
      </c>
      <c r="D52" s="11">
        <f>POWER(2,C48-B52)</f>
        <v>0.59563482021293424</v>
      </c>
    </row>
    <row r="53" spans="1:4">
      <c r="B53" s="12">
        <v>23.75</v>
      </c>
      <c r="D53" s="11">
        <f>POWER(2,C48-B53)</f>
        <v>1.7082273526906013</v>
      </c>
    </row>
    <row r="54" spans="1:4">
      <c r="B54" s="12">
        <v>25.3</v>
      </c>
      <c r="D54" s="11">
        <f>POWER(2,C48-B54)</f>
        <v>0.58337683286608732</v>
      </c>
    </row>
    <row r="55" spans="1:4">
      <c r="B55" s="12">
        <v>23.31</v>
      </c>
      <c r="D55" s="11">
        <f>POWER(2,C48-B55)</f>
        <v>2.3173886189245523</v>
      </c>
    </row>
    <row r="56" spans="1:4">
      <c r="A56" s="11" t="s">
        <v>52</v>
      </c>
      <c r="B56" s="12">
        <v>24.1</v>
      </c>
      <c r="D56" s="11">
        <f>POWER(2,C48-B56)</f>
        <v>1.3402480165133086</v>
      </c>
    </row>
    <row r="57" spans="1:4">
      <c r="B57" s="12">
        <v>26.13</v>
      </c>
      <c r="D57" s="11">
        <f>POWER(2,C48-B57)</f>
        <v>0.32816652779343886</v>
      </c>
    </row>
    <row r="58" spans="1:4">
      <c r="B58" s="12">
        <v>23.71</v>
      </c>
      <c r="D58" s="11">
        <f>POWER(2,C48-B58)</f>
        <v>1.7562521603732952</v>
      </c>
    </row>
    <row r="59" spans="1:4">
      <c r="B59" s="12">
        <v>24.34</v>
      </c>
      <c r="D59" s="11">
        <f>POWER(2,C48-B59)</f>
        <v>1.1348487253858202</v>
      </c>
    </row>
    <row r="60" spans="1:4">
      <c r="A60" s="11" t="s">
        <v>53</v>
      </c>
      <c r="B60" s="12">
        <v>25.84</v>
      </c>
      <c r="D60" s="11">
        <f>POWER(2,C48-B60)</f>
        <v>0.4012296146706118</v>
      </c>
    </row>
    <row r="61" spans="1:4">
      <c r="B61" s="12">
        <v>24.59</v>
      </c>
      <c r="D61" s="11">
        <f>POWER(2,C48-B61)</f>
        <v>0.95429022503218341</v>
      </c>
    </row>
    <row r="62" spans="1:4">
      <c r="B62" s="12">
        <v>25.42</v>
      </c>
      <c r="D62" s="11">
        <f>POWER(2,C48-B62)</f>
        <v>0.53681615726402487</v>
      </c>
    </row>
    <row r="63" spans="1:4">
      <c r="B63" s="12">
        <v>26.9</v>
      </c>
      <c r="D63" s="11">
        <f>POWER(2,C48-B63)</f>
        <v>0.19244258648210996</v>
      </c>
    </row>
  </sheetData>
  <mergeCells count="1">
    <mergeCell ref="W2:X2"/>
  </mergeCells>
  <phoneticPr fontId="1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opLeftCell="A4" workbookViewId="0">
      <selection activeCell="C49" sqref="C49"/>
    </sheetView>
  </sheetViews>
  <sheetFormatPr defaultRowHeight="18.75"/>
  <cols>
    <col min="1" max="22" width="9" style="11"/>
    <col min="23" max="23" width="15.875" style="11" customWidth="1"/>
    <col min="24" max="16384" width="9" style="11"/>
  </cols>
  <sheetData>
    <row r="1" spans="1:24">
      <c r="A1" s="12" t="s">
        <v>210</v>
      </c>
      <c r="E1" s="11" t="s">
        <v>207</v>
      </c>
      <c r="G1" s="11" t="s">
        <v>59</v>
      </c>
      <c r="M1" s="12" t="s">
        <v>245</v>
      </c>
      <c r="O1" s="11" t="s">
        <v>251</v>
      </c>
      <c r="P1" s="11" t="s">
        <v>6</v>
      </c>
    </row>
    <row r="2" spans="1:24">
      <c r="A2" s="11" t="s">
        <v>244</v>
      </c>
      <c r="B2" s="12">
        <v>29.89</v>
      </c>
      <c r="C2" s="11">
        <f>AVERAGE(B2:B4)</f>
        <v>29.560000000000002</v>
      </c>
      <c r="D2" s="11">
        <f>POWER(2,C2-B2)</f>
        <v>0.79553648375491959</v>
      </c>
      <c r="E2" s="11">
        <f t="shared" ref="E2:E13" si="0">GEOMEAN(D16,D2)</f>
        <v>0.70710678118654846</v>
      </c>
      <c r="G2" s="11" t="s">
        <v>244</v>
      </c>
      <c r="H2" s="12">
        <v>32.42</v>
      </c>
      <c r="I2" s="11">
        <f>AVERAGE(H2:H4)</f>
        <v>31.803333333333338</v>
      </c>
      <c r="J2" s="11">
        <f>POWER(2,I2-H2)</f>
        <v>0.65217603488278353</v>
      </c>
      <c r="K2" s="11">
        <f t="shared" ref="K2:K9" si="1">J2/E2</f>
        <v>0.92231619358593997</v>
      </c>
      <c r="M2" s="11" t="s">
        <v>244</v>
      </c>
      <c r="N2" s="11">
        <f>K2</f>
        <v>0.92231619358593997</v>
      </c>
      <c r="O2" s="11">
        <f>AVERAGE(N2:N8)</f>
        <v>1.0151116307378651</v>
      </c>
      <c r="P2" s="11">
        <f>STDEV(N2:N8)/SQRT(COUNT(N2:N8))</f>
        <v>7.296533013068264E-2</v>
      </c>
      <c r="R2" s="11" t="s">
        <v>250</v>
      </c>
      <c r="S2" s="11" t="s">
        <v>247</v>
      </c>
      <c r="T2" s="11" t="s">
        <v>242</v>
      </c>
      <c r="U2" s="11" t="s">
        <v>243</v>
      </c>
      <c r="W2" s="14" t="s">
        <v>193</v>
      </c>
      <c r="X2" s="14"/>
    </row>
    <row r="3" spans="1:24">
      <c r="B3" s="12">
        <v>29</v>
      </c>
      <c r="D3" s="11">
        <f>POWER(2,C2-B3)</f>
        <v>1.4742692172911034</v>
      </c>
      <c r="E3" s="11">
        <f t="shared" si="0"/>
        <v>1.4240501955970732</v>
      </c>
      <c r="H3" s="12">
        <v>31.62</v>
      </c>
      <c r="J3" s="11">
        <f>POWER(2,I2-H3)</f>
        <v>1.1355044290708804</v>
      </c>
      <c r="K3" s="11">
        <f t="shared" si="1"/>
        <v>0.7973766883931982</v>
      </c>
      <c r="N3" s="11">
        <f>K3</f>
        <v>0.7973766883931982</v>
      </c>
      <c r="R3" s="11">
        <f>O2</f>
        <v>1.0151116307378651</v>
      </c>
      <c r="S3" s="11">
        <f>O9</f>
        <v>41.335772613399222</v>
      </c>
      <c r="T3" s="11">
        <f>O16</f>
        <v>1.1435653885514496</v>
      </c>
      <c r="U3" s="11">
        <f>O22</f>
        <v>46.067734804245838</v>
      </c>
      <c r="W3" s="11" t="s">
        <v>192</v>
      </c>
      <c r="X3" s="11" t="s">
        <v>191</v>
      </c>
    </row>
    <row r="4" spans="1:24">
      <c r="B4" s="12">
        <v>29.79</v>
      </c>
      <c r="D4" s="11">
        <f>POWER(2,C2-B4)</f>
        <v>0.8526348917679587</v>
      </c>
      <c r="E4" s="11">
        <f t="shared" si="0"/>
        <v>0.99309249543703726</v>
      </c>
      <c r="H4" s="12">
        <v>31.37</v>
      </c>
      <c r="J4" s="11">
        <f>POWER(2,I2-H4)</f>
        <v>1.3503499461681936</v>
      </c>
      <c r="K4" s="11">
        <f t="shared" si="1"/>
        <v>1.3597423728128522</v>
      </c>
      <c r="N4" s="11">
        <f>K4</f>
        <v>1.3597423728128522</v>
      </c>
      <c r="R4" s="11">
        <f>P2</f>
        <v>7.296533013068264E-2</v>
      </c>
      <c r="S4" s="11">
        <f>P9</f>
        <v>10.481983205058294</v>
      </c>
      <c r="T4" s="11">
        <f>P16</f>
        <v>0.4304830758836613</v>
      </c>
      <c r="U4" s="11">
        <f>P22</f>
        <v>8.5207479991183472</v>
      </c>
      <c r="W4" s="11" t="s">
        <v>174</v>
      </c>
      <c r="X4" s="11">
        <v>0.72543449999999998</v>
      </c>
    </row>
    <row r="5" spans="1:24">
      <c r="A5" s="11" t="s">
        <v>51</v>
      </c>
      <c r="B5" s="12">
        <v>29.94</v>
      </c>
      <c r="D5" s="11">
        <f>POWER(2,C2-B5)</f>
        <v>0.76843759064400663</v>
      </c>
      <c r="E5" s="11">
        <f t="shared" si="0"/>
        <v>0.95263799804393834</v>
      </c>
      <c r="G5" s="11" t="s">
        <v>247</v>
      </c>
      <c r="H5" s="12">
        <v>26.09</v>
      </c>
      <c r="J5" s="11">
        <f>POWER(2,I2-H5)</f>
        <v>52.46681589697755</v>
      </c>
      <c r="K5" s="11">
        <f t="shared" si="1"/>
        <v>55.075291983637243</v>
      </c>
      <c r="N5" s="11">
        <f>K30</f>
        <v>0.81719370733954577</v>
      </c>
      <c r="W5" s="11" t="s">
        <v>175</v>
      </c>
      <c r="X5" s="11">
        <v>1.52E-5</v>
      </c>
    </row>
    <row r="6" spans="1:24">
      <c r="B6" s="12">
        <v>29.83</v>
      </c>
      <c r="D6" s="11">
        <f>POWER(2,C2-B6)</f>
        <v>0.829319545814444</v>
      </c>
      <c r="E6" s="11">
        <f t="shared" si="0"/>
        <v>0.82074160881050029</v>
      </c>
      <c r="H6" s="12">
        <v>26.2</v>
      </c>
      <c r="J6" s="11">
        <f>POWER(2,I2-H6)</f>
        <v>48.615125255539361</v>
      </c>
      <c r="K6" s="11">
        <f t="shared" si="1"/>
        <v>59.233167581204022</v>
      </c>
      <c r="N6" s="11">
        <f>K31</f>
        <v>1.0524487634336284</v>
      </c>
      <c r="W6" s="11" t="s">
        <v>176</v>
      </c>
      <c r="X6" s="11">
        <v>1.73E-5</v>
      </c>
    </row>
    <row r="7" spans="1:24">
      <c r="B7" s="12">
        <v>29.78</v>
      </c>
      <c r="D7" s="11">
        <f>POWER(2,C2-B7)</f>
        <v>0.8585654364377544</v>
      </c>
      <c r="E7" s="11">
        <f t="shared" si="0"/>
        <v>0.84968499913865159</v>
      </c>
      <c r="H7" s="12">
        <v>25.55</v>
      </c>
      <c r="J7" s="11">
        <f>POWER(2,I2-H7)</f>
        <v>76.285308385509694</v>
      </c>
      <c r="K7" s="11">
        <f t="shared" si="1"/>
        <v>89.780693389717541</v>
      </c>
      <c r="N7" s="11">
        <f>K32</f>
        <v>1.0895632889230678</v>
      </c>
      <c r="W7" s="11" t="s">
        <v>177</v>
      </c>
      <c r="X7" s="11">
        <v>1.5999999999999999E-6</v>
      </c>
    </row>
    <row r="8" spans="1:24">
      <c r="A8" s="11" t="s">
        <v>242</v>
      </c>
      <c r="B8" s="12">
        <v>29.14</v>
      </c>
      <c r="D8" s="11">
        <f>POWER(2,C2-B8)</f>
        <v>1.3379275547861136</v>
      </c>
      <c r="E8" s="11">
        <f t="shared" si="0"/>
        <v>1.7962647457678713</v>
      </c>
      <c r="G8" s="11" t="s">
        <v>52</v>
      </c>
      <c r="H8" s="12">
        <v>31.39</v>
      </c>
      <c r="J8" s="11">
        <f>POWER(2,I2-H8)</f>
        <v>1.33175927942192</v>
      </c>
      <c r="K8" s="11">
        <f t="shared" si="1"/>
        <v>0.74140478599251047</v>
      </c>
      <c r="N8" s="11">
        <f>K33</f>
        <v>1.0671404006768237</v>
      </c>
      <c r="W8" s="11" t="s">
        <v>178</v>
      </c>
      <c r="X8" s="11">
        <v>1.7999999999999999E-6</v>
      </c>
    </row>
    <row r="9" spans="1:24">
      <c r="B9" s="12">
        <v>28.4</v>
      </c>
      <c r="D9" s="11">
        <f>POWER(2,C2-B9)</f>
        <v>2.2345742761444458</v>
      </c>
      <c r="E9" s="11">
        <f t="shared" si="0"/>
        <v>2.8778671600216446</v>
      </c>
      <c r="H9" s="12">
        <v>32.51</v>
      </c>
      <c r="J9" s="11">
        <f>POWER(2,I2-H9)</f>
        <v>0.61273422126456767</v>
      </c>
      <c r="K9" s="11">
        <f t="shared" si="1"/>
        <v>0.21291261451413179</v>
      </c>
      <c r="M9" s="11" t="s">
        <v>247</v>
      </c>
      <c r="N9" s="11">
        <f>K5</f>
        <v>55.075291983637243</v>
      </c>
      <c r="O9" s="11">
        <f>AVERAGE(N9:N15)</f>
        <v>41.335772613399222</v>
      </c>
      <c r="P9" s="11">
        <f>STDEV(N9:N15)/SQRT(COUNT(N9:N15))</f>
        <v>10.481983205058294</v>
      </c>
      <c r="W9" s="11" t="s">
        <v>179</v>
      </c>
      <c r="X9" s="11">
        <v>0.99993750000000003</v>
      </c>
    </row>
    <row r="10" spans="1:24">
      <c r="B10" s="12">
        <v>30.4</v>
      </c>
      <c r="D10" s="11">
        <f>POWER(2,C2-B10)</f>
        <v>0.55864356903611145</v>
      </c>
      <c r="E10" s="11">
        <f t="shared" si="0"/>
        <v>0.67128625139013287</v>
      </c>
      <c r="N10" s="11">
        <f>K6</f>
        <v>59.233167581204022</v>
      </c>
    </row>
    <row r="11" spans="1:24">
      <c r="A11" s="11" t="s">
        <v>53</v>
      </c>
      <c r="B11" s="12">
        <v>31.58</v>
      </c>
      <c r="D11" s="11">
        <f>POWER(2,C2-B11)</f>
        <v>0.24655817612334049</v>
      </c>
      <c r="E11" s="11">
        <f t="shared" si="0"/>
        <v>0.25971477582441665</v>
      </c>
      <c r="G11" s="11" t="s">
        <v>249</v>
      </c>
      <c r="H11" s="12">
        <v>27.69</v>
      </c>
      <c r="J11" s="11">
        <f>POWER(2,I2-H11)</f>
        <v>17.307594657281715</v>
      </c>
      <c r="K11" s="11">
        <f>J11/E11</f>
        <v>66.640777762227614</v>
      </c>
      <c r="N11" s="11">
        <f>K7</f>
        <v>89.780693389717541</v>
      </c>
    </row>
    <row r="12" spans="1:24">
      <c r="B12" s="12">
        <v>29.05</v>
      </c>
      <c r="D12" s="11">
        <f>POWER(2,C2-B12)</f>
        <v>1.4240501955970732</v>
      </c>
      <c r="E12" s="11">
        <f t="shared" si="0"/>
        <v>1.3613141164994753</v>
      </c>
      <c r="H12" s="12">
        <v>25.02</v>
      </c>
      <c r="J12" s="11">
        <f>POWER(2,I2-H12)</f>
        <v>110.15058396727463</v>
      </c>
      <c r="K12" s="11">
        <f>J12/E12</f>
        <v>80.914891451004124</v>
      </c>
      <c r="N12" s="11">
        <f>K34</f>
        <v>11.907098519605055</v>
      </c>
    </row>
    <row r="13" spans="1:24">
      <c r="B13" s="12">
        <v>31.02</v>
      </c>
      <c r="D13" s="11">
        <f>POWER(2,C2-B13)</f>
        <v>0.36349312933007832</v>
      </c>
      <c r="E13" s="11">
        <f t="shared" si="0"/>
        <v>0.45375957765858138</v>
      </c>
      <c r="H13" s="12">
        <v>27.07</v>
      </c>
      <c r="J13" s="11">
        <f>POWER(2,I2-H13)</f>
        <v>26.599612676569294</v>
      </c>
      <c r="K13" s="11">
        <f>J13/E13</f>
        <v>58.620498577295976</v>
      </c>
      <c r="N13" s="11">
        <f>K35</f>
        <v>20.588259974098655</v>
      </c>
    </row>
    <row r="14" spans="1:24">
      <c r="N14" s="11">
        <f>K36</f>
        <v>29.116196481033541</v>
      </c>
    </row>
    <row r="15" spans="1:24">
      <c r="A15" s="12" t="s">
        <v>248</v>
      </c>
      <c r="N15" s="11">
        <f>K37</f>
        <v>23.649700364498447</v>
      </c>
    </row>
    <row r="16" spans="1:24">
      <c r="A16" s="11" t="s">
        <v>50</v>
      </c>
      <c r="B16" s="12">
        <v>25.48</v>
      </c>
      <c r="C16" s="11">
        <f>AVERAGE(B16:B18)</f>
        <v>24.810000000000002</v>
      </c>
      <c r="D16" s="11">
        <f>POWER(2,C16-B16)</f>
        <v>0.62850668726091508</v>
      </c>
      <c r="M16" s="11" t="s">
        <v>52</v>
      </c>
      <c r="N16" s="11">
        <f>K8</f>
        <v>0.74140478599251047</v>
      </c>
      <c r="O16" s="11">
        <f>AVERAGE(N16:N21)</f>
        <v>1.1435653885514496</v>
      </c>
      <c r="P16" s="11">
        <f>STDEV(N16:N21)/SQRT(COUNT(N16:N21))</f>
        <v>0.4304830758836613</v>
      </c>
    </row>
    <row r="17" spans="1:16">
      <c r="B17" s="12">
        <v>24.35</v>
      </c>
      <c r="D17" s="11">
        <f>POWER(2,C16-B17)</f>
        <v>1.3755418181397445</v>
      </c>
      <c r="N17" s="11">
        <f>K9</f>
        <v>0.21291261451413179</v>
      </c>
    </row>
    <row r="18" spans="1:16">
      <c r="B18" s="12">
        <v>24.6</v>
      </c>
      <c r="D18" s="11">
        <f>POWER(2,C16-B18)</f>
        <v>1.156688183905288</v>
      </c>
      <c r="N18" s="11">
        <f>K38</f>
        <v>0.85782186834610863</v>
      </c>
    </row>
    <row r="19" spans="1:16">
      <c r="A19" s="11" t="s">
        <v>247</v>
      </c>
      <c r="B19" s="12">
        <v>24.57</v>
      </c>
      <c r="D19" s="11">
        <f>POWER(2,C16-B19)</f>
        <v>1.1809926614295321</v>
      </c>
      <c r="N19" s="11">
        <f>K39</f>
        <v>3.2237726403377365</v>
      </c>
    </row>
    <row r="20" spans="1:16">
      <c r="B20" s="12">
        <v>25.11</v>
      </c>
      <c r="D20" s="11">
        <f>POWER(2,C16-B20)</f>
        <v>0.81225239635623714</v>
      </c>
      <c r="N20" s="11">
        <f>K40</f>
        <v>0.82287773907698147</v>
      </c>
    </row>
    <row r="21" spans="1:16">
      <c r="B21" s="12">
        <v>25.06</v>
      </c>
      <c r="D21" s="11">
        <f>POWER(2,C16-B21)</f>
        <v>0.84089641525371661</v>
      </c>
      <c r="N21" s="11">
        <f>K41</f>
        <v>1.0026026830412305</v>
      </c>
    </row>
    <row r="22" spans="1:16">
      <c r="A22" s="11" t="s">
        <v>52</v>
      </c>
      <c r="B22" s="12">
        <v>23.54</v>
      </c>
      <c r="D22" s="11">
        <f>POWER(2,C16-B22)</f>
        <v>2.4116156553815258</v>
      </c>
      <c r="M22" s="11" t="s">
        <v>243</v>
      </c>
      <c r="N22" s="11">
        <f>K11</f>
        <v>66.640777762227614</v>
      </c>
      <c r="O22" s="11">
        <f>AVERAGE(N22:N28)</f>
        <v>46.067734804245838</v>
      </c>
      <c r="P22" s="11">
        <f>STDEV(N22:N28)/SQRT(COUNT(N22:N28))</f>
        <v>8.5207479991183472</v>
      </c>
    </row>
    <row r="23" spans="1:16">
      <c r="B23" s="12">
        <v>22.92</v>
      </c>
      <c r="D23" s="11">
        <f>POWER(2,C16-B23)</f>
        <v>3.706352247561485</v>
      </c>
      <c r="N23" s="11">
        <f>K12</f>
        <v>80.914891451004124</v>
      </c>
    </row>
    <row r="24" spans="1:16">
      <c r="B24" s="12">
        <v>25.12</v>
      </c>
      <c r="D24" s="11">
        <f>POWER(2,C16-B24)</f>
        <v>0.806641759222127</v>
      </c>
      <c r="N24" s="11">
        <f>K13</f>
        <v>58.620498577295976</v>
      </c>
    </row>
    <row r="25" spans="1:16">
      <c r="A25" s="11" t="s">
        <v>53</v>
      </c>
      <c r="B25" s="12">
        <v>26.68</v>
      </c>
      <c r="D25" s="11">
        <f>POWER(2,C16-B25)</f>
        <v>0.27357342531518536</v>
      </c>
      <c r="N25" s="11">
        <f>K42</f>
        <v>25.347121247604296</v>
      </c>
    </row>
    <row r="26" spans="1:16">
      <c r="B26" s="12">
        <v>24.43</v>
      </c>
      <c r="D26" s="11">
        <f>POWER(2,C16-B26)</f>
        <v>1.3013418554419358</v>
      </c>
      <c r="N26" s="11">
        <f>K43</f>
        <v>33.561842154400431</v>
      </c>
    </row>
    <row r="27" spans="1:16">
      <c r="B27" s="12">
        <v>25.63</v>
      </c>
      <c r="D27" s="11">
        <f>POWER(2,C16-B27)</f>
        <v>0.5664419426479006</v>
      </c>
      <c r="N27" s="11">
        <f>K44</f>
        <v>34.386014372840897</v>
      </c>
    </row>
    <row r="28" spans="1:16">
      <c r="N28" s="11">
        <f>K45</f>
        <v>23.002998064347533</v>
      </c>
    </row>
    <row r="29" spans="1:16">
      <c r="A29" s="12" t="s">
        <v>246</v>
      </c>
      <c r="E29" s="11" t="s">
        <v>207</v>
      </c>
      <c r="G29" s="12" t="s">
        <v>245</v>
      </c>
    </row>
    <row r="30" spans="1:16">
      <c r="A30" s="11" t="s">
        <v>50</v>
      </c>
      <c r="B30" s="12">
        <v>29.94</v>
      </c>
      <c r="C30" s="11">
        <f>AVERAGE(B30:B33)</f>
        <v>29.990000000000002</v>
      </c>
      <c r="D30" s="11">
        <f>POWER(2,C30-B30)</f>
        <v>1.035264923841378</v>
      </c>
      <c r="E30" s="11">
        <f t="shared" ref="E30:E45" si="2">GEOMEAN(D30,D48)</f>
        <v>1.1861200205403954</v>
      </c>
      <c r="G30" s="11" t="s">
        <v>244</v>
      </c>
      <c r="H30" s="12">
        <v>30.09</v>
      </c>
      <c r="I30" s="11">
        <f>AVERAGE(H30:H33)</f>
        <v>30.044999999999998</v>
      </c>
      <c r="J30" s="11">
        <f>POWER(2,I30-H30)</f>
        <v>0.96928981693506389</v>
      </c>
      <c r="K30" s="11">
        <f t="shared" ref="K30:K45" si="3">J30/E30</f>
        <v>0.81719370733954577</v>
      </c>
    </row>
    <row r="31" spans="1:16">
      <c r="B31" s="12">
        <v>30.4</v>
      </c>
      <c r="D31" s="11">
        <f>POWER(2,C30-B31)</f>
        <v>0.75262337370553534</v>
      </c>
      <c r="E31" s="11">
        <f t="shared" si="2"/>
        <v>0.75851520196782685</v>
      </c>
      <c r="H31" s="12">
        <v>30.37</v>
      </c>
      <c r="J31" s="11">
        <f>POWER(2,I30-H31)</f>
        <v>0.79829838635664829</v>
      </c>
      <c r="K31" s="11">
        <f t="shared" si="3"/>
        <v>1.0524487634336284</v>
      </c>
    </row>
    <row r="32" spans="1:16">
      <c r="B32" s="12">
        <v>29.71</v>
      </c>
      <c r="D32" s="11">
        <f>POWER(2,C30-B32)</f>
        <v>1.2141948843950479</v>
      </c>
      <c r="E32" s="11">
        <f t="shared" si="2"/>
        <v>1.215247359980469</v>
      </c>
      <c r="H32" s="12">
        <v>29.64</v>
      </c>
      <c r="J32" s="11">
        <f>POWER(2,I30-H32)</f>
        <v>1.324088910395395</v>
      </c>
      <c r="K32" s="11">
        <f t="shared" si="3"/>
        <v>1.0895632889230678</v>
      </c>
    </row>
    <row r="33" spans="1:11">
      <c r="B33" s="12">
        <v>29.91</v>
      </c>
      <c r="D33" s="11">
        <f>POWER(2,C30-B33)</f>
        <v>1.0570180405613818</v>
      </c>
      <c r="E33" s="11">
        <f t="shared" si="2"/>
        <v>0.91462356795524347</v>
      </c>
      <c r="H33" s="12">
        <v>30.08</v>
      </c>
      <c r="J33" s="11">
        <f>POWER(2,I30-H33)</f>
        <v>0.97603176077622467</v>
      </c>
      <c r="K33" s="11">
        <f t="shared" si="3"/>
        <v>1.0671404006768237</v>
      </c>
    </row>
    <row r="34" spans="1:11">
      <c r="A34" s="11" t="s">
        <v>51</v>
      </c>
      <c r="B34" s="12">
        <v>31.84</v>
      </c>
      <c r="D34" s="11">
        <f>POWER(2,C30-B34)</f>
        <v>0.27739236801696171</v>
      </c>
      <c r="E34" s="11">
        <f t="shared" si="2"/>
        <v>0.40647823219973672</v>
      </c>
      <c r="G34" s="11" t="s">
        <v>51</v>
      </c>
      <c r="H34" s="12">
        <v>27.77</v>
      </c>
      <c r="J34" s="11">
        <f>POWER(2,I30-H34)</f>
        <v>4.8399763568771652</v>
      </c>
      <c r="K34" s="11">
        <f t="shared" si="3"/>
        <v>11.907098519605055</v>
      </c>
    </row>
    <row r="35" spans="1:11">
      <c r="B35" s="12">
        <v>30</v>
      </c>
      <c r="D35" s="11">
        <f>POWER(2,C30-B35)</f>
        <v>0.99309249543703737</v>
      </c>
      <c r="E35" s="11">
        <f t="shared" si="2"/>
        <v>1.3024698708443561</v>
      </c>
      <c r="H35" s="12">
        <v>25.3</v>
      </c>
      <c r="J35" s="11">
        <f>POWER(2,I30-H35)</f>
        <v>26.815588309374302</v>
      </c>
      <c r="K35" s="11">
        <f t="shared" si="3"/>
        <v>20.588259974098655</v>
      </c>
    </row>
    <row r="36" spans="1:11">
      <c r="B36" s="12">
        <v>31.51</v>
      </c>
      <c r="D36" s="11">
        <f>POWER(2,C30-B36)</f>
        <v>0.34868591658760145</v>
      </c>
      <c r="E36" s="11">
        <f t="shared" si="2"/>
        <v>0.45101583750893232</v>
      </c>
      <c r="H36" s="12">
        <v>26.33</v>
      </c>
      <c r="J36" s="11">
        <f>POWER(2,I30-H36)</f>
        <v>13.131865740967971</v>
      </c>
      <c r="K36" s="11">
        <f t="shared" si="3"/>
        <v>29.116196481033541</v>
      </c>
    </row>
    <row r="37" spans="1:11">
      <c r="B37" s="12">
        <v>29.68</v>
      </c>
      <c r="D37" s="11">
        <f>POWER(2,C30-B37)</f>
        <v>1.2397076999389884</v>
      </c>
      <c r="E37" s="11">
        <f t="shared" si="2"/>
        <v>1.6949585583818105</v>
      </c>
      <c r="H37" s="12">
        <v>24.72</v>
      </c>
      <c r="J37" s="11">
        <f>POWER(2,I30-H37)</f>
        <v>40.085262035972065</v>
      </c>
      <c r="K37" s="11">
        <f t="shared" si="3"/>
        <v>23.649700364498447</v>
      </c>
    </row>
    <row r="38" spans="1:11">
      <c r="A38" s="11" t="s">
        <v>52</v>
      </c>
      <c r="B38" s="12">
        <v>30.54</v>
      </c>
      <c r="D38" s="11">
        <f>POWER(2,C30-B38)</f>
        <v>0.68302012837719905</v>
      </c>
      <c r="E38" s="11">
        <f t="shared" si="2"/>
        <v>0.95677394001728877</v>
      </c>
      <c r="G38" s="11" t="s">
        <v>242</v>
      </c>
      <c r="H38" s="12">
        <v>30.33</v>
      </c>
      <c r="J38" s="11">
        <f>POWER(2,I30-H38)</f>
        <v>0.82074160881049829</v>
      </c>
      <c r="K38" s="11">
        <f t="shared" si="3"/>
        <v>0.85782186834610863</v>
      </c>
    </row>
    <row r="39" spans="1:11">
      <c r="B39" s="12">
        <v>31.99</v>
      </c>
      <c r="D39" s="11">
        <f>POWER(2,C30-B39)</f>
        <v>0.25000000000000061</v>
      </c>
      <c r="E39" s="11">
        <f t="shared" si="2"/>
        <v>0.28642910457626319</v>
      </c>
      <c r="H39" s="12">
        <v>30.16</v>
      </c>
      <c r="J39" s="11">
        <f>POWER(2,I30-H39)</f>
        <v>0.9233823107293937</v>
      </c>
      <c r="K39" s="11">
        <f t="shared" si="3"/>
        <v>3.2237726403377365</v>
      </c>
    </row>
    <row r="40" spans="1:11">
      <c r="B40" s="12">
        <v>29.61</v>
      </c>
      <c r="D40" s="11">
        <f>POWER(2,C30-B40)</f>
        <v>1.3013418554419358</v>
      </c>
      <c r="E40" s="11">
        <f t="shared" si="2"/>
        <v>1.511781877455902</v>
      </c>
      <c r="H40" s="12">
        <v>29.73</v>
      </c>
      <c r="J40" s="11">
        <f>POWER(2,I30-H40)</f>
        <v>1.2440116532984669</v>
      </c>
      <c r="K40" s="11">
        <f t="shared" si="3"/>
        <v>0.82287773907698147</v>
      </c>
    </row>
    <row r="41" spans="1:11">
      <c r="B41" s="12">
        <v>30.01</v>
      </c>
      <c r="D41" s="11">
        <f>POWER(2,C30-B41)</f>
        <v>0.98623270449335942</v>
      </c>
      <c r="E41" s="11">
        <f t="shared" si="2"/>
        <v>1.0579342737751241</v>
      </c>
      <c r="H41" s="12">
        <v>29.96</v>
      </c>
      <c r="J41" s="11">
        <f>POWER(2,I30-H41)</f>
        <v>1.060687741368215</v>
      </c>
      <c r="K41" s="11">
        <f t="shared" si="3"/>
        <v>1.0026026830412305</v>
      </c>
    </row>
    <row r="42" spans="1:11">
      <c r="A42" s="11" t="s">
        <v>53</v>
      </c>
      <c r="B42" s="12">
        <v>32.11</v>
      </c>
      <c r="D42" s="11">
        <f>POWER(2,C30-B42)</f>
        <v>0.23004691265621915</v>
      </c>
      <c r="E42" s="11">
        <f t="shared" si="2"/>
        <v>0.30381183999511718</v>
      </c>
      <c r="G42" s="11" t="s">
        <v>243</v>
      </c>
      <c r="H42" s="12">
        <v>27.1</v>
      </c>
      <c r="J42" s="11">
        <f>POWER(2,I30-H42)</f>
        <v>7.7007555448139913</v>
      </c>
      <c r="K42" s="11">
        <f t="shared" si="3"/>
        <v>25.347121247604296</v>
      </c>
    </row>
    <row r="43" spans="1:11">
      <c r="B43" s="12">
        <v>31.25</v>
      </c>
      <c r="D43" s="11">
        <f>POWER(2,C30-B43)</f>
        <v>0.41754395971418523</v>
      </c>
      <c r="E43" s="11">
        <f t="shared" si="2"/>
        <v>0.63123539133708173</v>
      </c>
      <c r="H43" s="12">
        <v>25.64</v>
      </c>
      <c r="J43" s="11">
        <f>POWER(2,I30-H43)</f>
        <v>21.18542256632632</v>
      </c>
      <c r="K43" s="11">
        <f t="shared" si="3"/>
        <v>33.561842154400431</v>
      </c>
    </row>
    <row r="44" spans="1:11">
      <c r="B44" s="12">
        <v>31.39</v>
      </c>
      <c r="D44" s="11">
        <f>POWER(2,C30-B44)</f>
        <v>0.37892914162759994</v>
      </c>
      <c r="E44" s="11">
        <f t="shared" si="2"/>
        <v>0.45101583750893232</v>
      </c>
      <c r="H44" s="12">
        <v>26.09</v>
      </c>
      <c r="J44" s="11">
        <f>POWER(2,I30-H44)</f>
        <v>15.50863707096102</v>
      </c>
      <c r="K44" s="11">
        <f t="shared" si="3"/>
        <v>34.386014372840897</v>
      </c>
    </row>
    <row r="45" spans="1:11">
      <c r="B45" s="12">
        <v>32.130000000000003</v>
      </c>
      <c r="D45" s="11">
        <f>POWER(2,C30-B45)</f>
        <v>0.22687978882929014</v>
      </c>
      <c r="E45" s="11">
        <f t="shared" si="2"/>
        <v>0.2089529453796321</v>
      </c>
      <c r="H45" s="12">
        <v>27.78</v>
      </c>
      <c r="J45" s="11">
        <f>POWER(2,I30-H45)</f>
        <v>4.8065441981073933</v>
      </c>
      <c r="K45" s="11">
        <f t="shared" si="3"/>
        <v>23.002998064347533</v>
      </c>
    </row>
    <row r="47" spans="1:11">
      <c r="A47" s="11" t="s">
        <v>63</v>
      </c>
    </row>
    <row r="48" spans="1:11">
      <c r="A48" s="11" t="s">
        <v>50</v>
      </c>
      <c r="B48" s="12">
        <v>24.08</v>
      </c>
      <c r="C48" s="11">
        <f>AVERAGE(B48:B51)</f>
        <v>24.522499999999997</v>
      </c>
      <c r="D48" s="11">
        <f>POWER(2,C48-B48)</f>
        <v>1.3589571816134558</v>
      </c>
    </row>
    <row r="49" spans="1:4">
      <c r="B49" s="12">
        <v>24.91</v>
      </c>
      <c r="D49" s="11">
        <f>POWER(2,C48-B49)</f>
        <v>0.76445315375150391</v>
      </c>
    </row>
    <row r="50" spans="1:4">
      <c r="B50" s="12">
        <v>24.24</v>
      </c>
      <c r="D50" s="11">
        <f>POWER(2,C48-B50)</f>
        <v>1.2163007478616608</v>
      </c>
    </row>
    <row r="51" spans="1:4">
      <c r="B51" s="12">
        <v>24.86</v>
      </c>
      <c r="D51" s="11">
        <f>POWER(2,C48-B51)</f>
        <v>0.79141153599885183</v>
      </c>
    </row>
    <row r="52" spans="1:4">
      <c r="A52" s="11" t="s">
        <v>51</v>
      </c>
      <c r="B52" s="12">
        <v>25.27</v>
      </c>
      <c r="D52" s="11">
        <f>POWER(2,C48-B52)</f>
        <v>0.59563482021293424</v>
      </c>
    </row>
    <row r="53" spans="1:4">
      <c r="B53" s="12">
        <v>23.75</v>
      </c>
      <c r="D53" s="11">
        <f>POWER(2,C48-B53)</f>
        <v>1.7082273526906013</v>
      </c>
    </row>
    <row r="54" spans="1:4">
      <c r="B54" s="12">
        <v>25.3</v>
      </c>
      <c r="D54" s="11">
        <f>POWER(2,C48-B54)</f>
        <v>0.58337683286608732</v>
      </c>
    </row>
    <row r="55" spans="1:4">
      <c r="B55" s="12">
        <v>23.31</v>
      </c>
      <c r="D55" s="11">
        <f>POWER(2,C48-B55)</f>
        <v>2.3173886189245523</v>
      </c>
    </row>
    <row r="56" spans="1:4">
      <c r="A56" s="11" t="s">
        <v>242</v>
      </c>
      <c r="B56" s="12">
        <v>24.1</v>
      </c>
      <c r="D56" s="11">
        <f>POWER(2,C48-B56)</f>
        <v>1.3402480165133086</v>
      </c>
    </row>
    <row r="57" spans="1:4">
      <c r="B57" s="12">
        <v>26.13</v>
      </c>
      <c r="D57" s="11">
        <f>POWER(2,C48-B57)</f>
        <v>0.32816652779343886</v>
      </c>
    </row>
    <row r="58" spans="1:4">
      <c r="B58" s="12">
        <v>23.71</v>
      </c>
      <c r="D58" s="11">
        <f>POWER(2,C48-B58)</f>
        <v>1.7562521603732952</v>
      </c>
    </row>
    <row r="59" spans="1:4">
      <c r="B59" s="12">
        <v>24.34</v>
      </c>
      <c r="D59" s="11">
        <f>POWER(2,C48-B59)</f>
        <v>1.1348487253858202</v>
      </c>
    </row>
    <row r="60" spans="1:4">
      <c r="A60" s="11" t="s">
        <v>53</v>
      </c>
      <c r="B60" s="12">
        <v>25.84</v>
      </c>
      <c r="D60" s="11">
        <f>POWER(2,C48-B60)</f>
        <v>0.4012296146706118</v>
      </c>
    </row>
    <row r="61" spans="1:4">
      <c r="B61" s="12">
        <v>24.59</v>
      </c>
      <c r="D61" s="11">
        <f>POWER(2,C48-B61)</f>
        <v>0.95429022503218341</v>
      </c>
    </row>
    <row r="62" spans="1:4">
      <c r="B62" s="12">
        <v>25.42</v>
      </c>
      <c r="D62" s="11">
        <f>POWER(2,C48-B62)</f>
        <v>0.53681615726402487</v>
      </c>
    </row>
    <row r="63" spans="1:4">
      <c r="B63" s="12">
        <v>26.9</v>
      </c>
      <c r="D63" s="11">
        <f>POWER(2,C48-B63)</f>
        <v>0.19244258648210996</v>
      </c>
    </row>
  </sheetData>
  <mergeCells count="1">
    <mergeCell ref="W2:X2"/>
  </mergeCells>
  <phoneticPr fontId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opLeftCell="A7" workbookViewId="0">
      <selection activeCell="I31" sqref="I31"/>
    </sheetView>
  </sheetViews>
  <sheetFormatPr defaultRowHeight="18.75"/>
  <cols>
    <col min="1" max="22" width="9" style="11"/>
    <col min="23" max="23" width="14.625" style="11" customWidth="1"/>
    <col min="24" max="16384" width="9" style="11"/>
  </cols>
  <sheetData>
    <row r="1" spans="1:24">
      <c r="A1" s="12" t="s">
        <v>259</v>
      </c>
      <c r="E1" s="11" t="s">
        <v>207</v>
      </c>
      <c r="G1" s="11" t="s">
        <v>62</v>
      </c>
      <c r="M1" s="12" t="s">
        <v>254</v>
      </c>
      <c r="O1" s="11" t="s">
        <v>224</v>
      </c>
      <c r="P1" s="11" t="s">
        <v>6</v>
      </c>
    </row>
    <row r="2" spans="1:24">
      <c r="A2" s="11" t="s">
        <v>50</v>
      </c>
      <c r="B2" s="12">
        <v>29.89</v>
      </c>
      <c r="C2" s="11">
        <f>AVERAGE(B2:B4)</f>
        <v>29.560000000000002</v>
      </c>
      <c r="D2" s="11">
        <f>POWER(2,C2-B2)</f>
        <v>0.79553648375491959</v>
      </c>
      <c r="E2" s="11">
        <f t="shared" ref="E2:E13" si="0">GEOMEAN(D16,D2)</f>
        <v>0.70710678118654846</v>
      </c>
      <c r="G2" s="11" t="s">
        <v>258</v>
      </c>
      <c r="H2" s="12">
        <v>32.020000000000003</v>
      </c>
      <c r="I2" s="11">
        <f>AVERAGE(H2:H4)</f>
        <v>31.243333333333336</v>
      </c>
      <c r="J2" s="11">
        <f>POWER(2,I2-H2)</f>
        <v>0.58371390187848571</v>
      </c>
      <c r="K2" s="11">
        <f t="shared" ref="K2:K13" si="1">J2/E2</f>
        <v>0.8254961165822714</v>
      </c>
      <c r="M2" s="11" t="s">
        <v>50</v>
      </c>
      <c r="N2" s="11">
        <f>K2</f>
        <v>0.8254961165822714</v>
      </c>
      <c r="O2" s="11">
        <f>AVERAGE(N2:N8)</f>
        <v>1.0175566301244876</v>
      </c>
      <c r="P2" s="11">
        <f>STDEV(N2:N8)/SQRT(COUNT(N2:N8))</f>
        <v>8.165552296512528E-2</v>
      </c>
      <c r="R2" s="11" t="s">
        <v>50</v>
      </c>
      <c r="S2" s="11" t="s">
        <v>51</v>
      </c>
      <c r="T2" s="11" t="s">
        <v>52</v>
      </c>
      <c r="U2" s="11" t="s">
        <v>53</v>
      </c>
      <c r="W2" s="14" t="s">
        <v>193</v>
      </c>
      <c r="X2" s="14"/>
    </row>
    <row r="3" spans="1:24">
      <c r="B3" s="12">
        <v>29</v>
      </c>
      <c r="D3" s="11">
        <f>POWER(2,C2-B3)</f>
        <v>1.4742692172911034</v>
      </c>
      <c r="E3" s="11">
        <f t="shared" si="0"/>
        <v>1.4240501955970732</v>
      </c>
      <c r="H3" s="12">
        <v>30.98</v>
      </c>
      <c r="J3" s="11">
        <f>POWER(2,I2-H3)</f>
        <v>1.2002486666652694</v>
      </c>
      <c r="K3" s="11">
        <f t="shared" si="1"/>
        <v>0.84284154475469963</v>
      </c>
      <c r="N3" s="11">
        <f>K3</f>
        <v>0.84284154475469963</v>
      </c>
      <c r="R3" s="11">
        <f>O2</f>
        <v>1.0175566301244876</v>
      </c>
      <c r="S3" s="11">
        <f>O9</f>
        <v>5.8887653547915288</v>
      </c>
      <c r="T3" s="11">
        <f>O16</f>
        <v>0.88034658714098968</v>
      </c>
      <c r="U3" s="11">
        <f>O23</f>
        <v>4.1463283551199694</v>
      </c>
      <c r="W3" s="11" t="s">
        <v>192</v>
      </c>
      <c r="X3" s="11" t="s">
        <v>191</v>
      </c>
    </row>
    <row r="4" spans="1:24">
      <c r="B4" s="12">
        <v>29.79</v>
      </c>
      <c r="D4" s="11">
        <f>POWER(2,C2-B4)</f>
        <v>0.8526348917679587</v>
      </c>
      <c r="E4" s="11">
        <f t="shared" si="0"/>
        <v>0.99309249543703726</v>
      </c>
      <c r="H4" s="12">
        <v>30.73</v>
      </c>
      <c r="J4" s="11">
        <f>POWER(2,I2-H4)</f>
        <v>1.4273442541708676</v>
      </c>
      <c r="K4" s="11">
        <f t="shared" si="1"/>
        <v>1.4372722185789211</v>
      </c>
      <c r="N4" s="11">
        <f>K4</f>
        <v>1.4372722185789211</v>
      </c>
      <c r="R4" s="11">
        <f>P2</f>
        <v>8.165552296512528E-2</v>
      </c>
      <c r="S4" s="11">
        <f>P9</f>
        <v>1.3816303814187161</v>
      </c>
      <c r="T4" s="11">
        <f>P16</f>
        <v>0.20494278840957972</v>
      </c>
      <c r="U4" s="11">
        <f>P23</f>
        <v>0.42498455066666241</v>
      </c>
      <c r="W4" s="11" t="s">
        <v>174</v>
      </c>
      <c r="X4" s="11">
        <v>0.46950900000000001</v>
      </c>
    </row>
    <row r="5" spans="1:24">
      <c r="A5" s="11" t="s">
        <v>51</v>
      </c>
      <c r="B5" s="12">
        <v>29.94</v>
      </c>
      <c r="D5" s="11">
        <f>POWER(2,C2-B5)</f>
        <v>0.76843759064400663</v>
      </c>
      <c r="E5" s="11">
        <f t="shared" si="0"/>
        <v>0.95263799804393834</v>
      </c>
      <c r="G5" s="11" t="s">
        <v>51</v>
      </c>
      <c r="H5" s="12">
        <v>29.17</v>
      </c>
      <c r="J5" s="11">
        <f>POWER(2,I2-H5)</f>
        <v>4.2085793928028679</v>
      </c>
      <c r="K5" s="11">
        <f t="shared" si="1"/>
        <v>4.4178160029774043</v>
      </c>
      <c r="N5" s="11">
        <f>K30</f>
        <v>1.0254449185568235</v>
      </c>
      <c r="W5" s="11" t="s">
        <v>175</v>
      </c>
      <c r="X5" s="11">
        <v>6.2870000000000005E-4</v>
      </c>
    </row>
    <row r="6" spans="1:24">
      <c r="B6" s="12">
        <v>29.83</v>
      </c>
      <c r="D6" s="11">
        <f>POWER(2,C2-B6)</f>
        <v>0.829319545814444</v>
      </c>
      <c r="E6" s="11">
        <f t="shared" si="0"/>
        <v>0.82074160881050029</v>
      </c>
      <c r="H6" s="12">
        <v>30.14</v>
      </c>
      <c r="J6" s="11">
        <f>POWER(2,I2-H6)</f>
        <v>2.148505296026574</v>
      </c>
      <c r="K6" s="11">
        <f t="shared" si="1"/>
        <v>2.6177609042392769</v>
      </c>
      <c r="N6" s="11">
        <f>K31</f>
        <v>0.90830580148619944</v>
      </c>
      <c r="W6" s="11" t="s">
        <v>176</v>
      </c>
      <c r="X6" s="11">
        <v>2.4220000000000001E-4</v>
      </c>
    </row>
    <row r="7" spans="1:24">
      <c r="B7" s="12">
        <v>29.78</v>
      </c>
      <c r="D7" s="11">
        <f>POWER(2,C2-B7)</f>
        <v>0.8585654364377544</v>
      </c>
      <c r="E7" s="11">
        <f t="shared" si="0"/>
        <v>0.84968499913865159</v>
      </c>
      <c r="H7" s="12">
        <v>29.16</v>
      </c>
      <c r="J7" s="11">
        <f>POWER(2,I2-H7)</f>
        <v>4.2378523774371883</v>
      </c>
      <c r="K7" s="11">
        <f t="shared" si="1"/>
        <v>4.9875570143443895</v>
      </c>
      <c r="N7" s="11">
        <f>K32</f>
        <v>1.1496940575726167</v>
      </c>
      <c r="W7" s="11" t="s">
        <v>177</v>
      </c>
      <c r="X7" s="11">
        <v>1.8556900000000001E-2</v>
      </c>
    </row>
    <row r="8" spans="1:24">
      <c r="A8" s="11" t="s">
        <v>52</v>
      </c>
      <c r="B8" s="12">
        <v>29.14</v>
      </c>
      <c r="D8" s="11">
        <f>POWER(2,C2-B8)</f>
        <v>1.3379275547861136</v>
      </c>
      <c r="E8" s="11">
        <f t="shared" si="0"/>
        <v>1.7962647457678713</v>
      </c>
      <c r="G8" s="11" t="s">
        <v>52</v>
      </c>
      <c r="H8" s="12">
        <v>31.9</v>
      </c>
      <c r="J8" s="11">
        <f>POWER(2,I2-H8)</f>
        <v>0.63434224691246699</v>
      </c>
      <c r="K8" s="11">
        <f t="shared" si="1"/>
        <v>0.35314518553404939</v>
      </c>
      <c r="N8" s="11">
        <f>K33</f>
        <v>0.93384175333988151</v>
      </c>
      <c r="W8" s="11" t="s">
        <v>178</v>
      </c>
      <c r="X8" s="11">
        <v>8.6140000000000001E-3</v>
      </c>
    </row>
    <row r="9" spans="1:24">
      <c r="B9" s="12">
        <v>28.4</v>
      </c>
      <c r="D9" s="11">
        <f>POWER(2,C2-B9)</f>
        <v>2.2345742761444458</v>
      </c>
      <c r="E9" s="11">
        <f t="shared" si="0"/>
        <v>2.8778671600216446</v>
      </c>
      <c r="H9" s="12">
        <v>31.91</v>
      </c>
      <c r="J9" s="11">
        <f>POWER(2,I2-H9)</f>
        <v>0.62996052494743759</v>
      </c>
      <c r="K9" s="11">
        <f t="shared" si="1"/>
        <v>0.2188984028514713</v>
      </c>
      <c r="M9" s="11" t="s">
        <v>51</v>
      </c>
      <c r="N9" s="11">
        <f>K5</f>
        <v>4.4178160029774043</v>
      </c>
      <c r="O9" s="11">
        <f>AVERAGE(N9:N15)</f>
        <v>5.8887653547915288</v>
      </c>
      <c r="P9" s="11">
        <f>STDEV(N9:N15)/SQRT(COUNT(N9:N15))</f>
        <v>1.3816303814187161</v>
      </c>
      <c r="W9" s="11" t="s">
        <v>179</v>
      </c>
      <c r="X9" s="11">
        <v>0.99739610000000001</v>
      </c>
    </row>
    <row r="10" spans="1:24">
      <c r="B10" s="12">
        <v>30.4</v>
      </c>
      <c r="D10" s="11">
        <f>POWER(2,C2-B10)</f>
        <v>0.55864356903611145</v>
      </c>
      <c r="E10" s="11">
        <f t="shared" si="0"/>
        <v>0.67128625139013287</v>
      </c>
      <c r="H10" s="12">
        <v>31.82</v>
      </c>
      <c r="J10" s="11">
        <f>POWER(2,I2-H10)</f>
        <v>0.67051119887671851</v>
      </c>
      <c r="K10" s="11">
        <f t="shared" si="1"/>
        <v>0.99884542173803004</v>
      </c>
      <c r="N10" s="11">
        <f>K6</f>
        <v>2.6177609042392769</v>
      </c>
    </row>
    <row r="11" spans="1:24">
      <c r="A11" s="11" t="s">
        <v>53</v>
      </c>
      <c r="B11" s="12">
        <v>31.58</v>
      </c>
      <c r="D11" s="11">
        <f>POWER(2,C2-B11)</f>
        <v>0.24655817612334049</v>
      </c>
      <c r="E11" s="11">
        <f t="shared" si="0"/>
        <v>0.25971477582441665</v>
      </c>
      <c r="G11" s="11" t="s">
        <v>257</v>
      </c>
      <c r="H11" s="12">
        <v>30.73</v>
      </c>
      <c r="J11" s="11">
        <f>POWER(2,I2-H11)</f>
        <v>1.4273442541708676</v>
      </c>
      <c r="K11" s="11">
        <f t="shared" si="1"/>
        <v>5.495814589832352</v>
      </c>
      <c r="N11" s="11">
        <f>K7</f>
        <v>4.9875570143443895</v>
      </c>
    </row>
    <row r="12" spans="1:24">
      <c r="B12" s="12">
        <v>29.05</v>
      </c>
      <c r="D12" s="11">
        <f>POWER(2,C2-B12)</f>
        <v>1.4240501955970732</v>
      </c>
      <c r="E12" s="11">
        <f t="shared" si="0"/>
        <v>1.3613141164994753</v>
      </c>
      <c r="H12" s="12">
        <v>29.01</v>
      </c>
      <c r="J12" s="11">
        <f>POWER(2,I2-H12)</f>
        <v>4.7021916251344376</v>
      </c>
      <c r="K12" s="11">
        <f t="shared" si="1"/>
        <v>3.4541562216557313</v>
      </c>
      <c r="N12" s="11">
        <f>K34</f>
        <v>13.466004995246026</v>
      </c>
    </row>
    <row r="13" spans="1:24">
      <c r="B13" s="12">
        <v>31.02</v>
      </c>
      <c r="D13" s="11">
        <f>POWER(2,C2-B13)</f>
        <v>0.36349312933007832</v>
      </c>
      <c r="E13" s="11">
        <f t="shared" si="0"/>
        <v>0.45375957765858138</v>
      </c>
      <c r="H13" s="12">
        <v>29.79</v>
      </c>
      <c r="J13" s="11">
        <f>POWER(2,I2-H13)</f>
        <v>2.7384002579023901</v>
      </c>
      <c r="K13" s="11">
        <f t="shared" si="1"/>
        <v>6.0349145070009351</v>
      </c>
      <c r="N13" s="11">
        <f>K35</f>
        <v>3.9483503212389008</v>
      </c>
    </row>
    <row r="14" spans="1:24">
      <c r="N14" s="11">
        <f>K36</f>
        <v>7.5226970912023443</v>
      </c>
    </row>
    <row r="15" spans="1:24">
      <c r="A15" s="12" t="s">
        <v>227</v>
      </c>
      <c r="N15" s="11">
        <f>K37</f>
        <v>4.2611711542923523</v>
      </c>
    </row>
    <row r="16" spans="1:24">
      <c r="A16" s="11" t="s">
        <v>50</v>
      </c>
      <c r="B16" s="12">
        <v>25.48</v>
      </c>
      <c r="C16" s="11">
        <f>AVERAGE(B16:B18)</f>
        <v>24.810000000000002</v>
      </c>
      <c r="D16" s="11">
        <f>POWER(2,C16-B16)</f>
        <v>0.62850668726091508</v>
      </c>
      <c r="M16" s="11" t="s">
        <v>256</v>
      </c>
      <c r="N16" s="11">
        <f>K8</f>
        <v>0.35314518553404939</v>
      </c>
      <c r="O16" s="11">
        <f>AVERAGE(N16:N22)</f>
        <v>0.88034658714098968</v>
      </c>
      <c r="P16" s="11">
        <f>STDEV(N16:N22)/SQRT(COUNT(N16:N22))</f>
        <v>0.20494278840957972</v>
      </c>
    </row>
    <row r="17" spans="1:16">
      <c r="B17" s="12">
        <v>24.35</v>
      </c>
      <c r="D17" s="11">
        <f>POWER(2,C16-B17)</f>
        <v>1.3755418181397445</v>
      </c>
      <c r="N17" s="11">
        <f>K9</f>
        <v>0.2188984028514713</v>
      </c>
    </row>
    <row r="18" spans="1:16">
      <c r="B18" s="12">
        <v>24.6</v>
      </c>
      <c r="D18" s="11">
        <f>POWER(2,C16-B18)</f>
        <v>1.156688183905288</v>
      </c>
      <c r="N18" s="11">
        <f>K10</f>
        <v>0.99884542173803004</v>
      </c>
    </row>
    <row r="19" spans="1:16">
      <c r="A19" s="11" t="s">
        <v>255</v>
      </c>
      <c r="B19" s="12">
        <v>24.57</v>
      </c>
      <c r="D19" s="11">
        <f>POWER(2,C16-B19)</f>
        <v>1.1809926614295321</v>
      </c>
      <c r="N19" s="11">
        <f>K38</f>
        <v>1.1378023769177494</v>
      </c>
    </row>
    <row r="20" spans="1:16">
      <c r="B20" s="12">
        <v>25.11</v>
      </c>
      <c r="D20" s="11">
        <f>POWER(2,C16-B20)</f>
        <v>0.81225239635623714</v>
      </c>
      <c r="N20" s="11">
        <f>K39</f>
        <v>1.8355978219280975</v>
      </c>
    </row>
    <row r="21" spans="1:16">
      <c r="B21" s="12">
        <v>25.06</v>
      </c>
      <c r="D21" s="11">
        <f>POWER(2,C16-B21)</f>
        <v>0.84089641525371661</v>
      </c>
      <c r="N21" s="11">
        <f>K40</f>
        <v>0.65804128250005423</v>
      </c>
    </row>
    <row r="22" spans="1:16">
      <c r="A22" s="11" t="s">
        <v>52</v>
      </c>
      <c r="B22" s="12">
        <v>23.54</v>
      </c>
      <c r="D22" s="11">
        <f>POWER(2,C16-B22)</f>
        <v>2.4116156553815258</v>
      </c>
      <c r="N22" s="11">
        <f>K41</f>
        <v>0.96009561851747671</v>
      </c>
    </row>
    <row r="23" spans="1:16">
      <c r="B23" s="12">
        <v>22.92</v>
      </c>
      <c r="D23" s="11">
        <f>POWER(2,C16-B23)</f>
        <v>3.706352247561485</v>
      </c>
      <c r="M23" s="11" t="s">
        <v>53</v>
      </c>
      <c r="N23" s="11">
        <f>K11</f>
        <v>5.495814589832352</v>
      </c>
      <c r="O23" s="11">
        <f>AVERAGE(N23:N29)</f>
        <v>4.1463283551199694</v>
      </c>
      <c r="P23" s="11">
        <f>STDEV(N23:N29)/SQRT(COUNT(N23:N29))</f>
        <v>0.42498455066666241</v>
      </c>
    </row>
    <row r="24" spans="1:16">
      <c r="B24" s="12">
        <v>25.12</v>
      </c>
      <c r="D24" s="11">
        <f>POWER(2,C16-B24)</f>
        <v>0.806641759222127</v>
      </c>
      <c r="N24" s="11">
        <f>K12</f>
        <v>3.4541562216557313</v>
      </c>
    </row>
    <row r="25" spans="1:16">
      <c r="A25" s="11" t="s">
        <v>53</v>
      </c>
      <c r="B25" s="12">
        <v>26.68</v>
      </c>
      <c r="D25" s="11">
        <f>POWER(2,C16-B25)</f>
        <v>0.27357342531518536</v>
      </c>
      <c r="N25" s="11">
        <f>K13</f>
        <v>6.0349145070009351</v>
      </c>
    </row>
    <row r="26" spans="1:16">
      <c r="B26" s="12">
        <v>24.43</v>
      </c>
      <c r="D26" s="11">
        <f>POWER(2,C16-B26)</f>
        <v>1.3013418554419358</v>
      </c>
      <c r="N26" s="11">
        <f>K42</f>
        <v>3.7613485456011686</v>
      </c>
    </row>
    <row r="27" spans="1:16">
      <c r="B27" s="12">
        <v>25.63</v>
      </c>
      <c r="D27" s="11">
        <f>POWER(2,C16-B27)</f>
        <v>0.5664419426479006</v>
      </c>
      <c r="N27" s="11">
        <f>K43</f>
        <v>3.5216462561744581</v>
      </c>
    </row>
    <row r="28" spans="1:16">
      <c r="N28" s="11">
        <f>K44</f>
        <v>3.3899171167636255</v>
      </c>
    </row>
    <row r="29" spans="1:16">
      <c r="A29" s="12" t="s">
        <v>210</v>
      </c>
      <c r="E29" s="11" t="s">
        <v>207</v>
      </c>
      <c r="G29" s="12" t="s">
        <v>254</v>
      </c>
      <c r="N29" s="11">
        <f>K45</f>
        <v>3.3665012488115149</v>
      </c>
    </row>
    <row r="30" spans="1:16">
      <c r="A30" s="11" t="s">
        <v>50</v>
      </c>
      <c r="B30" s="12">
        <v>29.94</v>
      </c>
      <c r="C30" s="11">
        <f>AVERAGE(B30:B33)</f>
        <v>29.990000000000002</v>
      </c>
      <c r="D30" s="11">
        <f>POWER(2,C30-B30)</f>
        <v>1.035264923841378</v>
      </c>
      <c r="E30" s="11">
        <f t="shared" ref="E30:E45" si="2">GEOMEAN(D30,D48)</f>
        <v>1.1861200205403954</v>
      </c>
      <c r="G30" s="11" t="s">
        <v>50</v>
      </c>
      <c r="H30" s="12">
        <v>31.47</v>
      </c>
      <c r="I30" s="11">
        <f>AVERAGE(H30:H33)</f>
        <v>31.752500000000001</v>
      </c>
      <c r="J30" s="11">
        <f>POWER(2,I30-H30)</f>
        <v>1.2163007478616636</v>
      </c>
      <c r="K30" s="11">
        <f t="shared" ref="K30:K45" si="3">J30/E30</f>
        <v>1.0254449185568235</v>
      </c>
    </row>
    <row r="31" spans="1:16">
      <c r="B31" s="12">
        <v>30.4</v>
      </c>
      <c r="D31" s="11">
        <f>POWER(2,C30-B31)</f>
        <v>0.75262337370553534</v>
      </c>
      <c r="E31" s="11">
        <f t="shared" si="2"/>
        <v>0.75851520196782685</v>
      </c>
      <c r="H31" s="12">
        <v>32.29</v>
      </c>
      <c r="J31" s="11">
        <f>POWER(2,I30-H31)</f>
        <v>0.6889637584628534</v>
      </c>
      <c r="K31" s="11">
        <f t="shared" si="3"/>
        <v>0.90830580148619944</v>
      </c>
    </row>
    <row r="32" spans="1:16">
      <c r="B32" s="12">
        <v>29.71</v>
      </c>
      <c r="D32" s="11">
        <f>POWER(2,C30-B32)</f>
        <v>1.2141948843950479</v>
      </c>
      <c r="E32" s="11">
        <f t="shared" si="2"/>
        <v>1.215247359980469</v>
      </c>
      <c r="H32" s="12">
        <v>31.27</v>
      </c>
      <c r="J32" s="11">
        <f>POWER(2,I30-H32)</f>
        <v>1.3971626682503557</v>
      </c>
      <c r="K32" s="11">
        <f t="shared" si="3"/>
        <v>1.1496940575726167</v>
      </c>
    </row>
    <row r="33" spans="1:11">
      <c r="B33" s="12">
        <v>29.91</v>
      </c>
      <c r="D33" s="11">
        <f>POWER(2,C30-B33)</f>
        <v>1.0570180405613818</v>
      </c>
      <c r="E33" s="11">
        <f t="shared" si="2"/>
        <v>0.91462356795524347</v>
      </c>
      <c r="H33" s="12">
        <v>31.98</v>
      </c>
      <c r="J33" s="11">
        <f>POWER(2,I30-H33)</f>
        <v>0.85411367634530277</v>
      </c>
      <c r="K33" s="11">
        <f t="shared" si="3"/>
        <v>0.93384175333988151</v>
      </c>
    </row>
    <row r="34" spans="1:11">
      <c r="A34" s="11" t="s">
        <v>51</v>
      </c>
      <c r="B34" s="12">
        <v>31.84</v>
      </c>
      <c r="D34" s="11">
        <f>POWER(2,C30-B34)</f>
        <v>0.27739236801696171</v>
      </c>
      <c r="E34" s="11">
        <f t="shared" si="2"/>
        <v>0.40647823219973672</v>
      </c>
      <c r="G34" s="11" t="s">
        <v>51</v>
      </c>
      <c r="H34" s="12">
        <v>29.3</v>
      </c>
      <c r="J34" s="11">
        <f>POWER(2,I30-H34)</f>
        <v>5.4736379052604285</v>
      </c>
      <c r="K34" s="11">
        <f t="shared" si="3"/>
        <v>13.466004995246026</v>
      </c>
    </row>
    <row r="35" spans="1:11">
      <c r="B35" s="12">
        <v>30</v>
      </c>
      <c r="D35" s="11">
        <f>POWER(2,C30-B35)</f>
        <v>0.99309249543703737</v>
      </c>
      <c r="E35" s="11">
        <f t="shared" si="2"/>
        <v>1.3024698708443561</v>
      </c>
      <c r="H35" s="12">
        <v>29.39</v>
      </c>
      <c r="J35" s="11">
        <f>POWER(2,I30-H35)</f>
        <v>5.142607332952303</v>
      </c>
      <c r="K35" s="11">
        <f t="shared" si="3"/>
        <v>3.9483503212389008</v>
      </c>
    </row>
    <row r="36" spans="1:11">
      <c r="B36" s="12">
        <v>31.51</v>
      </c>
      <c r="D36" s="11">
        <f>POWER(2,C30-B36)</f>
        <v>0.34868591658760145</v>
      </c>
      <c r="E36" s="11">
        <f t="shared" si="2"/>
        <v>0.45101583750893232</v>
      </c>
      <c r="H36" s="12">
        <v>29.99</v>
      </c>
      <c r="J36" s="11">
        <f>POWER(2,I30-H36)</f>
        <v>3.3928555289146343</v>
      </c>
      <c r="K36" s="11">
        <f t="shared" si="3"/>
        <v>7.5226970912023443</v>
      </c>
    </row>
    <row r="37" spans="1:11">
      <c r="B37" s="12">
        <v>29.68</v>
      </c>
      <c r="D37" s="11">
        <f>POWER(2,C30-B37)</f>
        <v>1.2397076999389884</v>
      </c>
      <c r="E37" s="11">
        <f t="shared" si="2"/>
        <v>1.6949585583818105</v>
      </c>
      <c r="H37" s="12">
        <v>28.9</v>
      </c>
      <c r="J37" s="11">
        <f>POWER(2,I30-H37)</f>
        <v>7.2225085166975207</v>
      </c>
      <c r="K37" s="11">
        <f t="shared" si="3"/>
        <v>4.2611711542923523</v>
      </c>
    </row>
    <row r="38" spans="1:11">
      <c r="A38" s="11" t="s">
        <v>52</v>
      </c>
      <c r="B38" s="12">
        <v>30.54</v>
      </c>
      <c r="D38" s="11">
        <f>POWER(2,C30-B38)</f>
        <v>0.68302012837719905</v>
      </c>
      <c r="E38" s="11">
        <f t="shared" si="2"/>
        <v>0.95677394001728877</v>
      </c>
      <c r="G38" s="11" t="s">
        <v>52</v>
      </c>
      <c r="H38" s="12">
        <v>31.63</v>
      </c>
      <c r="J38" s="11">
        <f>POWER(2,I30-H38)</f>
        <v>1.0886196631246314</v>
      </c>
      <c r="K38" s="11">
        <f t="shared" si="3"/>
        <v>1.1378023769177494</v>
      </c>
    </row>
    <row r="39" spans="1:11">
      <c r="B39" s="12">
        <v>31.99</v>
      </c>
      <c r="D39" s="11">
        <f>POWER(2,C30-B39)</f>
        <v>0.25000000000000061</v>
      </c>
      <c r="E39" s="11">
        <f t="shared" si="2"/>
        <v>0.28642910457626319</v>
      </c>
      <c r="H39" s="12">
        <v>32.68</v>
      </c>
      <c r="J39" s="11">
        <f>POWER(2,I30-H39)</f>
        <v>0.525768640497004</v>
      </c>
      <c r="K39" s="11">
        <f t="shared" si="3"/>
        <v>1.8355978219280975</v>
      </c>
    </row>
    <row r="40" spans="1:11">
      <c r="B40" s="12">
        <v>29.61</v>
      </c>
      <c r="D40" s="11">
        <f>POWER(2,C30-B40)</f>
        <v>1.3013418554419358</v>
      </c>
      <c r="E40" s="11">
        <f t="shared" si="2"/>
        <v>1.511781877455902</v>
      </c>
      <c r="H40" s="12">
        <v>31.76</v>
      </c>
      <c r="J40" s="11">
        <f>POWER(2,I30-H40)</f>
        <v>0.9948148855014215</v>
      </c>
      <c r="K40" s="11">
        <f t="shared" si="3"/>
        <v>0.65804128250005423</v>
      </c>
    </row>
    <row r="41" spans="1:11">
      <c r="B41" s="12">
        <v>30.01</v>
      </c>
      <c r="D41" s="11">
        <f>POWER(2,C30-B41)</f>
        <v>0.98623270449335942</v>
      </c>
      <c r="E41" s="11">
        <f t="shared" si="2"/>
        <v>1.0579342737751241</v>
      </c>
      <c r="H41" s="12">
        <v>31.73</v>
      </c>
      <c r="J41" s="11">
        <f>POWER(2,I30-H41)</f>
        <v>1.0157180609309653</v>
      </c>
      <c r="K41" s="11">
        <f t="shared" si="3"/>
        <v>0.96009561851747671</v>
      </c>
    </row>
    <row r="42" spans="1:11">
      <c r="A42" s="11" t="s">
        <v>252</v>
      </c>
      <c r="B42" s="12">
        <v>32.11</v>
      </c>
      <c r="D42" s="11">
        <f>POWER(2,C30-B42)</f>
        <v>0.23004691265621915</v>
      </c>
      <c r="E42" s="11">
        <f t="shared" si="2"/>
        <v>0.30381183999511718</v>
      </c>
      <c r="G42" s="11" t="s">
        <v>53</v>
      </c>
      <c r="H42" s="12">
        <v>31.56</v>
      </c>
      <c r="J42" s="11">
        <f>POWER(2,I30-H42)</f>
        <v>1.1427422225020489</v>
      </c>
      <c r="K42" s="11">
        <f t="shared" si="3"/>
        <v>3.7613485456011686</v>
      </c>
    </row>
    <row r="43" spans="1:11">
      <c r="B43" s="12">
        <v>31.25</v>
      </c>
      <c r="D43" s="11">
        <f>POWER(2,C30-B43)</f>
        <v>0.41754395971418523</v>
      </c>
      <c r="E43" s="11">
        <f t="shared" si="2"/>
        <v>0.63123539133708173</v>
      </c>
      <c r="H43" s="12">
        <v>30.6</v>
      </c>
      <c r="J43" s="11">
        <f>POWER(2,I30-H43)</f>
        <v>2.222987752667053</v>
      </c>
      <c r="K43" s="11">
        <f t="shared" si="3"/>
        <v>3.5216462561744581</v>
      </c>
    </row>
    <row r="44" spans="1:11">
      <c r="B44" s="12">
        <v>31.39</v>
      </c>
      <c r="D44" s="11">
        <f>POWER(2,C30-B44)</f>
        <v>0.37892914162759994</v>
      </c>
      <c r="E44" s="11">
        <f t="shared" si="2"/>
        <v>0.45101583750893232</v>
      </c>
      <c r="H44" s="12">
        <v>31.14</v>
      </c>
      <c r="J44" s="11">
        <f>POWER(2,I30-H44)</f>
        <v>1.5289063075030116</v>
      </c>
      <c r="K44" s="11">
        <f t="shared" si="3"/>
        <v>3.3899171167636255</v>
      </c>
    </row>
    <row r="45" spans="1:11">
      <c r="B45" s="12">
        <v>32.130000000000003</v>
      </c>
      <c r="D45" s="11">
        <f>POWER(2,C30-B45)</f>
        <v>0.22687978882929014</v>
      </c>
      <c r="E45" s="11">
        <f t="shared" si="2"/>
        <v>0.2089529453796321</v>
      </c>
      <c r="H45" s="12">
        <v>32.26</v>
      </c>
      <c r="J45" s="11">
        <f>POWER(2,I30-H45)</f>
        <v>0.7034403515633757</v>
      </c>
      <c r="K45" s="11">
        <f t="shared" si="3"/>
        <v>3.3665012488115149</v>
      </c>
    </row>
    <row r="47" spans="1:11">
      <c r="A47" s="11" t="s">
        <v>253</v>
      </c>
    </row>
    <row r="48" spans="1:11">
      <c r="A48" s="11" t="s">
        <v>239</v>
      </c>
      <c r="B48" s="12">
        <v>24.08</v>
      </c>
      <c r="C48" s="11">
        <f>AVERAGE(B48:B51)</f>
        <v>24.522499999999997</v>
      </c>
      <c r="D48" s="11">
        <f>POWER(2,C48-B48)</f>
        <v>1.3589571816134558</v>
      </c>
    </row>
    <row r="49" spans="1:4">
      <c r="B49" s="12">
        <v>24.91</v>
      </c>
      <c r="D49" s="11">
        <f>POWER(2,C48-B49)</f>
        <v>0.76445315375150391</v>
      </c>
    </row>
    <row r="50" spans="1:4">
      <c r="B50" s="12">
        <v>24.24</v>
      </c>
      <c r="D50" s="11">
        <f>POWER(2,C48-B50)</f>
        <v>1.2163007478616608</v>
      </c>
    </row>
    <row r="51" spans="1:4">
      <c r="B51" s="12">
        <v>24.86</v>
      </c>
      <c r="D51" s="11">
        <f>POWER(2,C48-B51)</f>
        <v>0.79141153599885183</v>
      </c>
    </row>
    <row r="52" spans="1:4">
      <c r="A52" s="11" t="s">
        <v>51</v>
      </c>
      <c r="B52" s="12">
        <v>25.27</v>
      </c>
      <c r="D52" s="11">
        <f>POWER(2,C48-B52)</f>
        <v>0.59563482021293424</v>
      </c>
    </row>
    <row r="53" spans="1:4">
      <c r="B53" s="12">
        <v>23.75</v>
      </c>
      <c r="D53" s="11">
        <f>POWER(2,C48-B53)</f>
        <v>1.7082273526906013</v>
      </c>
    </row>
    <row r="54" spans="1:4">
      <c r="B54" s="12">
        <v>25.3</v>
      </c>
      <c r="D54" s="11">
        <f>POWER(2,C48-B54)</f>
        <v>0.58337683286608732</v>
      </c>
    </row>
    <row r="55" spans="1:4">
      <c r="B55" s="12">
        <v>23.31</v>
      </c>
      <c r="D55" s="11">
        <f>POWER(2,C48-B55)</f>
        <v>2.3173886189245523</v>
      </c>
    </row>
    <row r="56" spans="1:4">
      <c r="A56" s="11" t="s">
        <v>52</v>
      </c>
      <c r="B56" s="12">
        <v>24.1</v>
      </c>
      <c r="D56" s="11">
        <f>POWER(2,C48-B56)</f>
        <v>1.3402480165133086</v>
      </c>
    </row>
    <row r="57" spans="1:4">
      <c r="B57" s="12">
        <v>26.13</v>
      </c>
      <c r="D57" s="11">
        <f>POWER(2,C48-B57)</f>
        <v>0.32816652779343886</v>
      </c>
    </row>
    <row r="58" spans="1:4">
      <c r="B58" s="12">
        <v>23.71</v>
      </c>
      <c r="D58" s="11">
        <f>POWER(2,C48-B58)</f>
        <v>1.7562521603732952</v>
      </c>
    </row>
    <row r="59" spans="1:4">
      <c r="B59" s="12">
        <v>24.34</v>
      </c>
      <c r="D59" s="11">
        <f>POWER(2,C48-B59)</f>
        <v>1.1348487253858202</v>
      </c>
    </row>
    <row r="60" spans="1:4">
      <c r="A60" s="11" t="s">
        <v>252</v>
      </c>
      <c r="B60" s="12">
        <v>25.84</v>
      </c>
      <c r="D60" s="11">
        <f>POWER(2,C48-B60)</f>
        <v>0.4012296146706118</v>
      </c>
    </row>
    <row r="61" spans="1:4">
      <c r="B61" s="12">
        <v>24.59</v>
      </c>
      <c r="D61" s="11">
        <f>POWER(2,C48-B61)</f>
        <v>0.95429022503218341</v>
      </c>
    </row>
    <row r="62" spans="1:4">
      <c r="B62" s="12">
        <v>25.42</v>
      </c>
      <c r="D62" s="11">
        <f>POWER(2,C48-B62)</f>
        <v>0.53681615726402487</v>
      </c>
    </row>
    <row r="63" spans="1:4">
      <c r="B63" s="12">
        <v>26.9</v>
      </c>
      <c r="D63" s="11">
        <f>POWER(2,C48-B63)</f>
        <v>0.19244258648210996</v>
      </c>
    </row>
  </sheetData>
  <mergeCells count="1">
    <mergeCell ref="W2:X2"/>
  </mergeCells>
  <phoneticPr fontId="1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workbookViewId="0">
      <selection activeCell="C49" sqref="C49"/>
    </sheetView>
  </sheetViews>
  <sheetFormatPr defaultRowHeight="18.75"/>
  <cols>
    <col min="1" max="22" width="9" style="11"/>
    <col min="23" max="23" width="13.625" style="11" customWidth="1"/>
    <col min="24" max="16384" width="9" style="11"/>
  </cols>
  <sheetData>
    <row r="1" spans="1:24">
      <c r="A1" s="12" t="s">
        <v>210</v>
      </c>
      <c r="E1" s="11" t="s">
        <v>207</v>
      </c>
      <c r="G1" s="11" t="s">
        <v>60</v>
      </c>
      <c r="M1" s="12" t="s">
        <v>263</v>
      </c>
      <c r="O1" s="11" t="s">
        <v>224</v>
      </c>
      <c r="P1" s="11" t="s">
        <v>6</v>
      </c>
    </row>
    <row r="2" spans="1:24">
      <c r="A2" s="11" t="s">
        <v>50</v>
      </c>
      <c r="B2" s="12">
        <v>29.89</v>
      </c>
      <c r="C2" s="11">
        <f>AVERAGE(B2:B4)</f>
        <v>29.560000000000002</v>
      </c>
      <c r="D2" s="11">
        <f>POWER(2,C2-B2)</f>
        <v>0.79553648375491959</v>
      </c>
      <c r="E2" s="11">
        <f t="shared" ref="E2:E13" si="0">GEOMEAN(D16,D2)</f>
        <v>0.70710678118654846</v>
      </c>
      <c r="G2" s="11" t="s">
        <v>50</v>
      </c>
      <c r="H2" s="12">
        <v>34.54</v>
      </c>
      <c r="I2" s="11">
        <f>AVERAGE(H2:H4)</f>
        <v>32.686666666666667</v>
      </c>
      <c r="J2" s="11">
        <f>POWER(2,I2-H2)</f>
        <v>0.27675219539882745</v>
      </c>
      <c r="K2" s="11">
        <f t="shared" ref="K2:K13" si="1">J2/E2</f>
        <v>0.39138670814955012</v>
      </c>
      <c r="M2" s="11" t="s">
        <v>50</v>
      </c>
      <c r="N2" s="11">
        <f>K2</f>
        <v>0.39138670814955012</v>
      </c>
      <c r="O2" s="11">
        <f>AVERAGE(N2:N8)</f>
        <v>1.0915104071886081</v>
      </c>
      <c r="P2" s="11">
        <f>STDEV(N2:N8)/SQRT(COUNT(N2:N8))</f>
        <v>0.16577913929895288</v>
      </c>
      <c r="R2" s="11" t="s">
        <v>50</v>
      </c>
      <c r="S2" s="11" t="s">
        <v>51</v>
      </c>
      <c r="T2" s="11" t="s">
        <v>52</v>
      </c>
      <c r="U2" s="11" t="s">
        <v>53</v>
      </c>
      <c r="W2" s="14" t="s">
        <v>193</v>
      </c>
      <c r="X2" s="14"/>
    </row>
    <row r="3" spans="1:24">
      <c r="B3" s="12">
        <v>29</v>
      </c>
      <c r="D3" s="11">
        <f>POWER(2,C2-B3)</f>
        <v>1.4742692172911034</v>
      </c>
      <c r="E3" s="11">
        <f t="shared" si="0"/>
        <v>1.4240501955970732</v>
      </c>
      <c r="H3" s="12">
        <v>31.57</v>
      </c>
      <c r="J3" s="11">
        <f>POWER(2,I2-H3)</f>
        <v>2.1684537406028372</v>
      </c>
      <c r="K3" s="11">
        <f t="shared" si="1"/>
        <v>1.5227368721322718</v>
      </c>
      <c r="N3" s="11">
        <f>K3</f>
        <v>1.5227368721322718</v>
      </c>
      <c r="R3" s="11">
        <f>O2</f>
        <v>1.0915104071886081</v>
      </c>
      <c r="S3" s="11">
        <f>O9</f>
        <v>6.263363601796641</v>
      </c>
      <c r="T3" s="11">
        <f>O16</f>
        <v>1.0802486009925893</v>
      </c>
      <c r="U3" s="11">
        <f>O23</f>
        <v>6.6356050624838954</v>
      </c>
      <c r="W3" s="11" t="s">
        <v>192</v>
      </c>
      <c r="X3" s="11" t="s">
        <v>191</v>
      </c>
    </row>
    <row r="4" spans="1:24">
      <c r="B4" s="12">
        <v>29.79</v>
      </c>
      <c r="D4" s="11">
        <f>POWER(2,C2-B4)</f>
        <v>0.8526348917679587</v>
      </c>
      <c r="E4" s="11">
        <f t="shared" si="0"/>
        <v>0.99309249543703726</v>
      </c>
      <c r="H4" s="12">
        <v>31.95</v>
      </c>
      <c r="J4" s="11">
        <f>POWER(2,I2-H4)</f>
        <v>1.6663213678518283</v>
      </c>
      <c r="K4" s="11">
        <f t="shared" si="1"/>
        <v>1.6779115495364996</v>
      </c>
      <c r="N4" s="11">
        <f>K4</f>
        <v>1.6779115495364996</v>
      </c>
      <c r="R4" s="11">
        <f>P2</f>
        <v>0.16577913929895288</v>
      </c>
      <c r="S4" s="11">
        <f>P9</f>
        <v>1.5097243662115687</v>
      </c>
      <c r="T4" s="11">
        <f>P16</f>
        <v>0.31563511091730556</v>
      </c>
      <c r="U4" s="11">
        <f>P23</f>
        <v>1.1304304124670628</v>
      </c>
      <c r="W4" s="11" t="s">
        <v>174</v>
      </c>
      <c r="X4" s="11">
        <v>0.94142780000000004</v>
      </c>
    </row>
    <row r="5" spans="1:24">
      <c r="A5" s="11" t="s">
        <v>51</v>
      </c>
      <c r="B5" s="12">
        <v>29.94</v>
      </c>
      <c r="D5" s="11">
        <f>POWER(2,C2-B5)</f>
        <v>0.76843759064400663</v>
      </c>
      <c r="E5" s="11">
        <f t="shared" si="0"/>
        <v>0.95263799804393834</v>
      </c>
      <c r="G5" s="11" t="s">
        <v>51</v>
      </c>
      <c r="H5" s="12">
        <v>29.51</v>
      </c>
      <c r="J5" s="11">
        <f>POWER(2,I2-H5)</f>
        <v>9.0421551141852436</v>
      </c>
      <c r="K5" s="11">
        <f t="shared" si="1"/>
        <v>9.491701079267882</v>
      </c>
      <c r="N5" s="11">
        <f>K30</f>
        <v>0.94523830524140862</v>
      </c>
      <c r="W5" s="11" t="s">
        <v>175</v>
      </c>
      <c r="X5" s="11">
        <v>1.4203E-3</v>
      </c>
    </row>
    <row r="6" spans="1:24">
      <c r="B6" s="12">
        <v>29.83</v>
      </c>
      <c r="D6" s="11">
        <f>POWER(2,C2-B6)</f>
        <v>0.829319545814444</v>
      </c>
      <c r="E6" s="11">
        <f t="shared" si="0"/>
        <v>0.82074160881050029</v>
      </c>
      <c r="H6" s="12">
        <v>29.61</v>
      </c>
      <c r="J6" s="11">
        <f>POWER(2,I2-H6)</f>
        <v>8.4366290361281102</v>
      </c>
      <c r="K6" s="11">
        <f t="shared" si="1"/>
        <v>10.279275408438602</v>
      </c>
      <c r="N6" s="11">
        <f>K31</f>
        <v>1.2957164154330778</v>
      </c>
      <c r="W6" s="11" t="s">
        <v>176</v>
      </c>
      <c r="X6" s="11">
        <v>7.6979999999999995E-4</v>
      </c>
    </row>
    <row r="7" spans="1:24">
      <c r="B7" s="12">
        <v>29.78</v>
      </c>
      <c r="D7" s="11">
        <f>POWER(2,C2-B7)</f>
        <v>0.8585654364377544</v>
      </c>
      <c r="E7" s="11">
        <f t="shared" si="0"/>
        <v>0.84968499913865159</v>
      </c>
      <c r="H7" s="12">
        <v>29.4</v>
      </c>
      <c r="J7" s="11">
        <f>POWER(2,I2-H7)</f>
        <v>9.7585491180816479</v>
      </c>
      <c r="K7" s="11">
        <f t="shared" si="1"/>
        <v>11.484902202550535</v>
      </c>
      <c r="N7" s="11">
        <f>K32</f>
        <v>0.88500039240954276</v>
      </c>
      <c r="W7" s="11" t="s">
        <v>177</v>
      </c>
      <c r="X7" s="11">
        <v>3.7609999999999998E-4</v>
      </c>
    </row>
    <row r="8" spans="1:24">
      <c r="A8" s="11" t="s">
        <v>52</v>
      </c>
      <c r="B8" s="12">
        <v>29.14</v>
      </c>
      <c r="D8" s="11">
        <f>POWER(2,C2-B8)</f>
        <v>1.3379275547861136</v>
      </c>
      <c r="E8" s="11">
        <f t="shared" si="0"/>
        <v>1.7962647457678713</v>
      </c>
      <c r="G8" s="11" t="s">
        <v>52</v>
      </c>
      <c r="H8" s="12">
        <v>33.340000000000003</v>
      </c>
      <c r="J8" s="11">
        <f>POWER(2,I2-H8)</f>
        <v>0.63580958319290026</v>
      </c>
      <c r="K8" s="11">
        <f t="shared" si="1"/>
        <v>0.35396206750197223</v>
      </c>
      <c r="N8" s="11">
        <f>K33</f>
        <v>0.92258260741790654</v>
      </c>
      <c r="W8" s="11" t="s">
        <v>178</v>
      </c>
      <c r="X8" s="11">
        <v>1.93E-4</v>
      </c>
    </row>
    <row r="9" spans="1:24">
      <c r="B9" s="12">
        <v>28.4</v>
      </c>
      <c r="D9" s="11">
        <f>POWER(2,C2-B9)</f>
        <v>2.2345742761444458</v>
      </c>
      <c r="E9" s="11">
        <f t="shared" si="0"/>
        <v>2.8778671600216446</v>
      </c>
      <c r="H9" s="12">
        <v>32.520000000000003</v>
      </c>
      <c r="J9" s="11">
        <f>POWER(2,I2-H9)</f>
        <v>1.1224620483093712</v>
      </c>
      <c r="K9" s="11">
        <f t="shared" si="1"/>
        <v>0.39003261300668551</v>
      </c>
      <c r="M9" s="11" t="s">
        <v>51</v>
      </c>
      <c r="N9" s="11">
        <f>K5</f>
        <v>9.491701079267882</v>
      </c>
      <c r="O9" s="11">
        <f>AVERAGE(N9:N15)</f>
        <v>6.263363601796641</v>
      </c>
      <c r="P9" s="11">
        <f>STDEV(N9:N15)/SQRT(COUNT(N9:N15))</f>
        <v>1.5097243662115687</v>
      </c>
      <c r="W9" s="11" t="s">
        <v>179</v>
      </c>
      <c r="X9" s="11">
        <v>0.99986220000000003</v>
      </c>
    </row>
    <row r="10" spans="1:24">
      <c r="B10" s="12">
        <v>30.4</v>
      </c>
      <c r="D10" s="11">
        <f>POWER(2,C2-B10)</f>
        <v>0.55864356903611145</v>
      </c>
      <c r="E10" s="11">
        <f t="shared" si="0"/>
        <v>0.67128625139013287</v>
      </c>
      <c r="H10" s="12">
        <v>32.85</v>
      </c>
      <c r="J10" s="11">
        <f>POWER(2,I2-H10)</f>
        <v>0.89295951106038185</v>
      </c>
      <c r="K10" s="11">
        <f t="shared" si="1"/>
        <v>1.3302216591077161</v>
      </c>
      <c r="N10" s="11">
        <f>K6</f>
        <v>10.279275408438602</v>
      </c>
    </row>
    <row r="11" spans="1:24">
      <c r="A11" s="11" t="s">
        <v>53</v>
      </c>
      <c r="B11" s="12">
        <v>31.58</v>
      </c>
      <c r="D11" s="11">
        <f>POWER(2,C2-B11)</f>
        <v>0.24655817612334049</v>
      </c>
      <c r="E11" s="11">
        <f t="shared" si="0"/>
        <v>0.25971477582441665</v>
      </c>
      <c r="G11" s="11" t="s">
        <v>53</v>
      </c>
      <c r="H11" s="12">
        <v>31.82</v>
      </c>
      <c r="J11" s="11">
        <f>POWER(2,I2-H11)</f>
        <v>1.8234449771164341</v>
      </c>
      <c r="K11" s="11">
        <f t="shared" si="1"/>
        <v>7.0209520090963027</v>
      </c>
      <c r="N11" s="11">
        <f>K7</f>
        <v>11.484902202550535</v>
      </c>
    </row>
    <row r="12" spans="1:24">
      <c r="B12" s="12">
        <v>29.05</v>
      </c>
      <c r="D12" s="11">
        <f>POWER(2,C2-B12)</f>
        <v>1.4240501955970732</v>
      </c>
      <c r="E12" s="11">
        <f t="shared" si="0"/>
        <v>1.3613141164994753</v>
      </c>
      <c r="H12" s="12">
        <v>28.6</v>
      </c>
      <c r="J12" s="11">
        <f>POWER(2,I2-H12)</f>
        <v>16.990620863397712</v>
      </c>
      <c r="K12" s="11">
        <f t="shared" si="1"/>
        <v>12.481043616213952</v>
      </c>
      <c r="N12" s="11">
        <f>K34</f>
        <v>4.0946779866066496</v>
      </c>
    </row>
    <row r="13" spans="1:24">
      <c r="B13" s="12">
        <v>31.02</v>
      </c>
      <c r="D13" s="11">
        <f>POWER(2,C2-B13)</f>
        <v>0.36349312933007832</v>
      </c>
      <c r="E13" s="11">
        <f t="shared" si="0"/>
        <v>0.45375957765858138</v>
      </c>
      <c r="H13" s="12">
        <v>30.85</v>
      </c>
      <c r="J13" s="11">
        <f>POWER(2,I2-H13)</f>
        <v>3.571838044241527</v>
      </c>
      <c r="K13" s="11">
        <f t="shared" si="1"/>
        <v>7.8716532280648757</v>
      </c>
      <c r="N13" s="11">
        <f>K35</f>
        <v>3.4912653219349949</v>
      </c>
    </row>
    <row r="14" spans="1:24">
      <c r="N14" s="11">
        <f>K36</f>
        <v>3.2801231934999091</v>
      </c>
    </row>
    <row r="15" spans="1:24">
      <c r="A15" s="12" t="s">
        <v>227</v>
      </c>
      <c r="N15" s="11">
        <f>K37</f>
        <v>1.7216000202779129</v>
      </c>
    </row>
    <row r="16" spans="1:24">
      <c r="A16" s="11" t="s">
        <v>50</v>
      </c>
      <c r="B16" s="12">
        <v>25.48</v>
      </c>
      <c r="C16" s="11">
        <f>AVERAGE(B16:B18)</f>
        <v>24.810000000000002</v>
      </c>
      <c r="D16" s="11">
        <f>POWER(2,C16-B16)</f>
        <v>0.62850668726091508</v>
      </c>
      <c r="M16" s="11" t="s">
        <v>52</v>
      </c>
      <c r="N16" s="11">
        <f>K8</f>
        <v>0.35396206750197223</v>
      </c>
      <c r="O16" s="11">
        <f>AVERAGE(N16:N22)</f>
        <v>1.0802486009925893</v>
      </c>
      <c r="P16" s="11">
        <f>STDEV(N16:N22)/SQRT(COUNT(N16:N22))</f>
        <v>0.31563511091730556</v>
      </c>
    </row>
    <row r="17" spans="1:16">
      <c r="B17" s="12">
        <v>24.35</v>
      </c>
      <c r="D17" s="11">
        <f>POWER(2,C16-B17)</f>
        <v>1.3755418181397445</v>
      </c>
      <c r="N17" s="11">
        <f>K9</f>
        <v>0.39003261300668551</v>
      </c>
    </row>
    <row r="18" spans="1:16">
      <c r="B18" s="12">
        <v>24.6</v>
      </c>
      <c r="D18" s="11">
        <f>POWER(2,C16-B18)</f>
        <v>1.156688183905288</v>
      </c>
      <c r="N18" s="11">
        <f>K10</f>
        <v>1.3302216591077161</v>
      </c>
    </row>
    <row r="19" spans="1:16">
      <c r="A19" s="11" t="s">
        <v>51</v>
      </c>
      <c r="B19" s="12">
        <v>24.57</v>
      </c>
      <c r="D19" s="11">
        <f>POWER(2,C16-B19)</f>
        <v>1.1809926614295321</v>
      </c>
      <c r="N19" s="11">
        <f>K38</f>
        <v>1.0060834674117038</v>
      </c>
    </row>
    <row r="20" spans="1:16">
      <c r="B20" s="12">
        <v>25.11</v>
      </c>
      <c r="D20" s="11">
        <f>POWER(2,C16-B20)</f>
        <v>0.81225239635623714</v>
      </c>
      <c r="N20" s="11">
        <f>K39</f>
        <v>2.76781976392766</v>
      </c>
    </row>
    <row r="21" spans="1:16">
      <c r="B21" s="12">
        <v>25.06</v>
      </c>
      <c r="D21" s="11">
        <f>POWER(2,C16-B21)</f>
        <v>0.84089641525371661</v>
      </c>
      <c r="N21" s="11">
        <f>K40</f>
        <v>0.56988787374662009</v>
      </c>
    </row>
    <row r="22" spans="1:16">
      <c r="A22" s="11" t="s">
        <v>52</v>
      </c>
      <c r="B22" s="12">
        <v>23.54</v>
      </c>
      <c r="D22" s="11">
        <f>POWER(2,C16-B22)</f>
        <v>2.4116156553815258</v>
      </c>
      <c r="N22" s="11">
        <f>K41</f>
        <v>1.1437327622457663</v>
      </c>
    </row>
    <row r="23" spans="1:16">
      <c r="B23" s="12">
        <v>22.92</v>
      </c>
      <c r="D23" s="11">
        <f>POWER(2,C16-B23)</f>
        <v>3.706352247561485</v>
      </c>
      <c r="M23" s="11" t="s">
        <v>53</v>
      </c>
      <c r="N23" s="11">
        <f>K11</f>
        <v>7.0209520090963027</v>
      </c>
      <c r="O23" s="11">
        <f>AVERAGE(N23:N29)</f>
        <v>6.6356050624838954</v>
      </c>
      <c r="P23" s="11">
        <f>STDEV(N23:N29)/SQRT(COUNT(N23:N29))</f>
        <v>1.1304304124670628</v>
      </c>
    </row>
    <row r="24" spans="1:16">
      <c r="B24" s="12">
        <v>25.12</v>
      </c>
      <c r="D24" s="11">
        <f>POWER(2,C16-B24)</f>
        <v>0.806641759222127</v>
      </c>
      <c r="N24" s="11">
        <f>K12</f>
        <v>12.481043616213952</v>
      </c>
    </row>
    <row r="25" spans="1:16">
      <c r="A25" s="11" t="s">
        <v>53</v>
      </c>
      <c r="B25" s="12">
        <v>26.68</v>
      </c>
      <c r="D25" s="11">
        <f>POWER(2,C16-B25)</f>
        <v>0.27357342531518536</v>
      </c>
      <c r="N25" s="11">
        <f>K13</f>
        <v>7.8716532280648757</v>
      </c>
    </row>
    <row r="26" spans="1:16">
      <c r="B26" s="12">
        <v>24.43</v>
      </c>
      <c r="D26" s="11">
        <f>POWER(2,C16-B26)</f>
        <v>1.3013418554419358</v>
      </c>
      <c r="N26" s="11">
        <f>K42</f>
        <v>3.7418455227231555</v>
      </c>
    </row>
    <row r="27" spans="1:16">
      <c r="B27" s="12">
        <v>25.63</v>
      </c>
      <c r="D27" s="11">
        <f>POWER(2,C16-B27)</f>
        <v>0.5664419426479006</v>
      </c>
      <c r="N27" s="11">
        <f>K43</f>
        <v>3.8603990853375842</v>
      </c>
    </row>
    <row r="28" spans="1:16">
      <c r="N28" s="11">
        <f>K44</f>
        <v>5.4783825062571623</v>
      </c>
    </row>
    <row r="29" spans="1:16">
      <c r="A29" s="12" t="s">
        <v>210</v>
      </c>
      <c r="E29" s="11" t="s">
        <v>207</v>
      </c>
      <c r="G29" s="12" t="s">
        <v>263</v>
      </c>
      <c r="N29" s="11">
        <f>K45</f>
        <v>5.9949594696942325</v>
      </c>
    </row>
    <row r="30" spans="1:16">
      <c r="A30" s="11" t="s">
        <v>50</v>
      </c>
      <c r="B30" s="12">
        <v>29.94</v>
      </c>
      <c r="C30" s="11">
        <f>AVERAGE(B30:B33)</f>
        <v>29.990000000000002</v>
      </c>
      <c r="D30" s="11">
        <f>POWER(2,C30-B30)</f>
        <v>1.035264923841378</v>
      </c>
      <c r="E30" s="11">
        <f t="shared" ref="E30:E45" si="2">GEOMEAN(D30,D48)</f>
        <v>1.1861200205403954</v>
      </c>
      <c r="G30" s="11" t="s">
        <v>258</v>
      </c>
      <c r="H30" s="12">
        <v>30.11</v>
      </c>
      <c r="I30" s="11">
        <f>AVERAGE(H30:H33)</f>
        <v>30.274999999999999</v>
      </c>
      <c r="J30" s="11">
        <f>POWER(2,I30-H30)</f>
        <v>1.1211660780285082</v>
      </c>
      <c r="K30" s="11">
        <f t="shared" ref="K30:K45" si="3">J30/E30</f>
        <v>0.94523830524140862</v>
      </c>
    </row>
    <row r="31" spans="1:16">
      <c r="B31" s="12">
        <v>30.4</v>
      </c>
      <c r="D31" s="11">
        <f>POWER(2,C30-B31)</f>
        <v>0.75262337370553534</v>
      </c>
      <c r="E31" s="11">
        <f t="shared" si="2"/>
        <v>0.75851520196782685</v>
      </c>
      <c r="H31" s="12">
        <v>30.3</v>
      </c>
      <c r="J31" s="11">
        <f>POWER(2,I30-H31)</f>
        <v>0.98282059854524961</v>
      </c>
      <c r="K31" s="11">
        <f t="shared" si="3"/>
        <v>1.2957164154330778</v>
      </c>
    </row>
    <row r="32" spans="1:16">
      <c r="B32" s="12">
        <v>29.71</v>
      </c>
      <c r="D32" s="11">
        <f>POWER(2,C30-B32)</f>
        <v>1.2141948843950479</v>
      </c>
      <c r="E32" s="11">
        <f t="shared" si="2"/>
        <v>1.215247359980469</v>
      </c>
      <c r="H32" s="12">
        <v>30.17</v>
      </c>
      <c r="J32" s="11">
        <f>POWER(2,I30-H32)</f>
        <v>1.0754943904573759</v>
      </c>
      <c r="K32" s="11">
        <f t="shared" si="3"/>
        <v>0.88500039240954276</v>
      </c>
    </row>
    <row r="33" spans="1:11">
      <c r="B33" s="12">
        <v>29.91</v>
      </c>
      <c r="D33" s="11">
        <f>POWER(2,C30-B33)</f>
        <v>1.0570180405613818</v>
      </c>
      <c r="E33" s="11">
        <f t="shared" si="2"/>
        <v>0.91462356795524347</v>
      </c>
      <c r="H33" s="12">
        <v>30.52</v>
      </c>
      <c r="J33" s="11">
        <f>POWER(2,I30-H33)</f>
        <v>0.84381579613001734</v>
      </c>
      <c r="K33" s="11">
        <f t="shared" si="3"/>
        <v>0.92258260741790654</v>
      </c>
    </row>
    <row r="34" spans="1:11">
      <c r="A34" s="11" t="s">
        <v>261</v>
      </c>
      <c r="B34" s="12">
        <v>31.84</v>
      </c>
      <c r="D34" s="11">
        <f>POWER(2,C30-B34)</f>
        <v>0.27739236801696171</v>
      </c>
      <c r="E34" s="11">
        <f t="shared" si="2"/>
        <v>0.40647823219973672</v>
      </c>
      <c r="G34" s="11" t="s">
        <v>261</v>
      </c>
      <c r="H34" s="12">
        <v>29.54</v>
      </c>
      <c r="J34" s="11">
        <f>POWER(2,I30-H34)</f>
        <v>1.6643974694230483</v>
      </c>
      <c r="K34" s="11">
        <f t="shared" si="3"/>
        <v>4.0946779866066496</v>
      </c>
    </row>
    <row r="35" spans="1:11">
      <c r="B35" s="12">
        <v>30</v>
      </c>
      <c r="D35" s="11">
        <f>POWER(2,C30-B35)</f>
        <v>0.99309249543703737</v>
      </c>
      <c r="E35" s="11">
        <f t="shared" si="2"/>
        <v>1.3024698708443561</v>
      </c>
      <c r="H35" s="12">
        <v>28.09</v>
      </c>
      <c r="J35" s="11">
        <f>POWER(2,I30-H35)</f>
        <v>4.5472678929440518</v>
      </c>
      <c r="K35" s="11">
        <f t="shared" si="3"/>
        <v>3.4912653219349949</v>
      </c>
    </row>
    <row r="36" spans="1:11">
      <c r="B36" s="12">
        <v>31.51</v>
      </c>
      <c r="D36" s="11">
        <f>POWER(2,C30-B36)</f>
        <v>0.34868591658760145</v>
      </c>
      <c r="E36" s="11">
        <f t="shared" si="2"/>
        <v>0.45101583750893232</v>
      </c>
      <c r="H36" s="12">
        <v>29.71</v>
      </c>
      <c r="J36" s="11">
        <f>POWER(2,I30-H36)</f>
        <v>1.4793875092488351</v>
      </c>
      <c r="K36" s="11">
        <f t="shared" si="3"/>
        <v>3.2801231934999091</v>
      </c>
    </row>
    <row r="37" spans="1:11">
      <c r="B37" s="12">
        <v>29.68</v>
      </c>
      <c r="D37" s="11">
        <f>POWER(2,C30-B37)</f>
        <v>1.2397076999389884</v>
      </c>
      <c r="E37" s="11">
        <f t="shared" si="2"/>
        <v>1.6949585583818105</v>
      </c>
      <c r="H37" s="12">
        <v>28.73</v>
      </c>
      <c r="J37" s="11">
        <f>POWER(2,I30-H37)</f>
        <v>2.9180406884803469</v>
      </c>
      <c r="K37" s="11">
        <f t="shared" si="3"/>
        <v>1.7216000202779129</v>
      </c>
    </row>
    <row r="38" spans="1:11">
      <c r="A38" s="11" t="s">
        <v>260</v>
      </c>
      <c r="B38" s="12">
        <v>30.54</v>
      </c>
      <c r="D38" s="11">
        <f>POWER(2,C30-B38)</f>
        <v>0.68302012837719905</v>
      </c>
      <c r="E38" s="11">
        <f t="shared" si="2"/>
        <v>0.95677394001728877</v>
      </c>
      <c r="G38" s="11" t="s">
        <v>260</v>
      </c>
      <c r="H38" s="12">
        <v>30.33</v>
      </c>
      <c r="J38" s="11">
        <f>POWER(2,I30-H38)</f>
        <v>0.96259444310175146</v>
      </c>
      <c r="K38" s="11">
        <f t="shared" si="3"/>
        <v>1.0060834674117038</v>
      </c>
    </row>
    <row r="39" spans="1:11">
      <c r="B39" s="12">
        <v>31.99</v>
      </c>
      <c r="D39" s="11">
        <f>POWER(2,C30-B39)</f>
        <v>0.25000000000000061</v>
      </c>
      <c r="E39" s="11">
        <f t="shared" si="2"/>
        <v>0.28642910457626319</v>
      </c>
      <c r="H39" s="12">
        <v>30.61</v>
      </c>
      <c r="J39" s="11">
        <f>POWER(2,I30-H39)</f>
        <v>0.79278413661028391</v>
      </c>
      <c r="K39" s="11">
        <f t="shared" si="3"/>
        <v>2.76781976392766</v>
      </c>
    </row>
    <row r="40" spans="1:11">
      <c r="B40" s="12">
        <v>29.61</v>
      </c>
      <c r="D40" s="11">
        <f>POWER(2,C30-B40)</f>
        <v>1.3013418554419358</v>
      </c>
      <c r="E40" s="11">
        <f t="shared" si="2"/>
        <v>1.511781877455902</v>
      </c>
      <c r="H40" s="12">
        <v>30.49</v>
      </c>
      <c r="J40" s="11">
        <f>POWER(2,I30-H40)</f>
        <v>0.86154615971201731</v>
      </c>
      <c r="K40" s="11">
        <f t="shared" si="3"/>
        <v>0.56988787374662009</v>
      </c>
    </row>
    <row r="41" spans="1:11">
      <c r="B41" s="12">
        <v>30.01</v>
      </c>
      <c r="D41" s="11">
        <f>POWER(2,C30-B41)</f>
        <v>0.98623270449335942</v>
      </c>
      <c r="E41" s="11">
        <f t="shared" si="2"/>
        <v>1.0579342737751241</v>
      </c>
      <c r="H41" s="12">
        <v>30</v>
      </c>
      <c r="J41" s="11">
        <f>POWER(2,I30-H41)</f>
        <v>1.2099940892192913</v>
      </c>
      <c r="K41" s="11">
        <f t="shared" si="3"/>
        <v>1.1437327622457663</v>
      </c>
    </row>
    <row r="42" spans="1:11">
      <c r="A42" s="11" t="s">
        <v>252</v>
      </c>
      <c r="B42" s="12">
        <v>32.11</v>
      </c>
      <c r="D42" s="11">
        <f>POWER(2,C30-B42)</f>
        <v>0.23004691265621915</v>
      </c>
      <c r="E42" s="11">
        <f t="shared" si="2"/>
        <v>0.30381183999511718</v>
      </c>
      <c r="G42" s="11" t="s">
        <v>252</v>
      </c>
      <c r="H42" s="12">
        <v>30.09</v>
      </c>
      <c r="J42" s="11">
        <f>POWER(2,I30-H42)</f>
        <v>1.1368169732360129</v>
      </c>
      <c r="K42" s="11">
        <f t="shared" si="3"/>
        <v>3.7418455227231555</v>
      </c>
    </row>
    <row r="43" spans="1:11">
      <c r="B43" s="12">
        <v>31.25</v>
      </c>
      <c r="D43" s="11">
        <f>POWER(2,C30-B43)</f>
        <v>0.41754395971418523</v>
      </c>
      <c r="E43" s="11">
        <f t="shared" si="2"/>
        <v>0.63123539133708173</v>
      </c>
      <c r="H43" s="12">
        <v>28.99</v>
      </c>
      <c r="J43" s="11">
        <f>POWER(2,I30-H43)</f>
        <v>2.4368205273503825</v>
      </c>
      <c r="K43" s="11">
        <f t="shared" si="3"/>
        <v>3.8603990853375842</v>
      </c>
    </row>
    <row r="44" spans="1:11">
      <c r="B44" s="12">
        <v>31.39</v>
      </c>
      <c r="D44" s="11">
        <f>POWER(2,C30-B44)</f>
        <v>0.37892914162759994</v>
      </c>
      <c r="E44" s="11">
        <f t="shared" si="2"/>
        <v>0.45101583750893232</v>
      </c>
      <c r="H44" s="12">
        <v>28.97</v>
      </c>
      <c r="J44" s="11">
        <f>POWER(2,I30-H44)</f>
        <v>2.4708372742538578</v>
      </c>
      <c r="K44" s="11">
        <f t="shared" si="3"/>
        <v>5.4783825062571623</v>
      </c>
    </row>
    <row r="45" spans="1:11">
      <c r="B45" s="12">
        <v>32.130000000000003</v>
      </c>
      <c r="D45" s="11">
        <f>POWER(2,C30-B45)</f>
        <v>0.22687978882929014</v>
      </c>
      <c r="E45" s="11">
        <f t="shared" si="2"/>
        <v>0.2089529453796321</v>
      </c>
      <c r="H45" s="12">
        <v>29.95</v>
      </c>
      <c r="J45" s="11">
        <f>POWER(2,I30-H45)</f>
        <v>1.2526644386241272</v>
      </c>
      <c r="K45" s="11">
        <f t="shared" si="3"/>
        <v>5.9949594696942325</v>
      </c>
    </row>
    <row r="47" spans="1:11">
      <c r="A47" s="11" t="s">
        <v>262</v>
      </c>
    </row>
    <row r="48" spans="1:11">
      <c r="A48" s="11" t="s">
        <v>258</v>
      </c>
      <c r="B48" s="12">
        <v>24.08</v>
      </c>
      <c r="C48" s="11">
        <f>AVERAGE(B48:B51)</f>
        <v>24.522499999999997</v>
      </c>
      <c r="D48" s="11">
        <f>POWER(2,C48-B48)</f>
        <v>1.3589571816134558</v>
      </c>
    </row>
    <row r="49" spans="1:4">
      <c r="B49" s="12">
        <v>24.91</v>
      </c>
      <c r="D49" s="11">
        <f>POWER(2,C48-B49)</f>
        <v>0.76445315375150391</v>
      </c>
    </row>
    <row r="50" spans="1:4">
      <c r="B50" s="12">
        <v>24.24</v>
      </c>
      <c r="D50" s="11">
        <f>POWER(2,C48-B50)</f>
        <v>1.2163007478616608</v>
      </c>
    </row>
    <row r="51" spans="1:4">
      <c r="B51" s="12">
        <v>24.86</v>
      </c>
      <c r="D51" s="11">
        <f>POWER(2,C48-B51)</f>
        <v>0.79141153599885183</v>
      </c>
    </row>
    <row r="52" spans="1:4">
      <c r="A52" s="11" t="s">
        <v>261</v>
      </c>
      <c r="B52" s="12">
        <v>25.27</v>
      </c>
      <c r="D52" s="11">
        <f>POWER(2,C48-B52)</f>
        <v>0.59563482021293424</v>
      </c>
    </row>
    <row r="53" spans="1:4">
      <c r="B53" s="12">
        <v>23.75</v>
      </c>
      <c r="D53" s="11">
        <f>POWER(2,C48-B53)</f>
        <v>1.7082273526906013</v>
      </c>
    </row>
    <row r="54" spans="1:4">
      <c r="B54" s="12">
        <v>25.3</v>
      </c>
      <c r="D54" s="11">
        <f>POWER(2,C48-B54)</f>
        <v>0.58337683286608732</v>
      </c>
    </row>
    <row r="55" spans="1:4">
      <c r="B55" s="12">
        <v>23.31</v>
      </c>
      <c r="D55" s="11">
        <f>POWER(2,C48-B55)</f>
        <v>2.3173886189245523</v>
      </c>
    </row>
    <row r="56" spans="1:4">
      <c r="A56" s="11" t="s">
        <v>260</v>
      </c>
      <c r="B56" s="12">
        <v>24.1</v>
      </c>
      <c r="D56" s="11">
        <f>POWER(2,C48-B56)</f>
        <v>1.3402480165133086</v>
      </c>
    </row>
    <row r="57" spans="1:4">
      <c r="B57" s="12">
        <v>26.13</v>
      </c>
      <c r="D57" s="11">
        <f>POWER(2,C48-B57)</f>
        <v>0.32816652779343886</v>
      </c>
    </row>
    <row r="58" spans="1:4">
      <c r="B58" s="12">
        <v>23.71</v>
      </c>
      <c r="D58" s="11">
        <f>POWER(2,C48-B58)</f>
        <v>1.7562521603732952</v>
      </c>
    </row>
    <row r="59" spans="1:4">
      <c r="B59" s="12">
        <v>24.34</v>
      </c>
      <c r="D59" s="11">
        <f>POWER(2,C48-B59)</f>
        <v>1.1348487253858202</v>
      </c>
    </row>
    <row r="60" spans="1:4">
      <c r="A60" s="11" t="s">
        <v>252</v>
      </c>
      <c r="B60" s="12">
        <v>25.84</v>
      </c>
      <c r="D60" s="11">
        <f>POWER(2,C48-B60)</f>
        <v>0.4012296146706118</v>
      </c>
    </row>
    <row r="61" spans="1:4">
      <c r="B61" s="12">
        <v>24.59</v>
      </c>
      <c r="D61" s="11">
        <f>POWER(2,C48-B61)</f>
        <v>0.95429022503218341</v>
      </c>
    </row>
    <row r="62" spans="1:4">
      <c r="B62" s="12">
        <v>25.42</v>
      </c>
      <c r="D62" s="11">
        <f>POWER(2,C48-B62)</f>
        <v>0.53681615726402487</v>
      </c>
    </row>
    <row r="63" spans="1:4">
      <c r="B63" s="12">
        <v>26.9</v>
      </c>
      <c r="D63" s="11">
        <f>POWER(2,C48-B63)</f>
        <v>0.19244258648210996</v>
      </c>
    </row>
  </sheetData>
  <mergeCells count="1">
    <mergeCell ref="W2:X2"/>
  </mergeCells>
  <phoneticPr fontId="1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workbookViewId="0">
      <selection activeCell="C49" sqref="C49"/>
    </sheetView>
  </sheetViews>
  <sheetFormatPr defaultRowHeight="18.75"/>
  <cols>
    <col min="1" max="22" width="9" style="11"/>
    <col min="23" max="23" width="13.375" style="11" customWidth="1"/>
    <col min="24" max="16384" width="9" style="11"/>
  </cols>
  <sheetData>
    <row r="1" spans="1:24">
      <c r="A1" s="12" t="s">
        <v>259</v>
      </c>
      <c r="E1" s="11" t="s">
        <v>207</v>
      </c>
      <c r="G1" s="11" t="s">
        <v>276</v>
      </c>
      <c r="M1" s="12" t="s">
        <v>275</v>
      </c>
      <c r="O1" s="11" t="s">
        <v>274</v>
      </c>
      <c r="P1" s="11" t="s">
        <v>6</v>
      </c>
    </row>
    <row r="2" spans="1:24">
      <c r="A2" s="11" t="s">
        <v>239</v>
      </c>
      <c r="B2" s="12">
        <v>29.89</v>
      </c>
      <c r="C2" s="11">
        <f>AVERAGE(B2:B4)</f>
        <v>29.560000000000002</v>
      </c>
      <c r="D2" s="11">
        <f>POWER(2,C2-B2)</f>
        <v>0.79553648375491959</v>
      </c>
      <c r="E2" s="11">
        <f t="shared" ref="E2:E13" si="0">GEOMEAN(D16,D2)</f>
        <v>0.70710678118654846</v>
      </c>
      <c r="G2" s="11" t="s">
        <v>50</v>
      </c>
      <c r="H2" s="12">
        <v>35.21</v>
      </c>
      <c r="I2" s="11">
        <f>AVERAGE(H2:H4)</f>
        <v>35.21</v>
      </c>
      <c r="J2" s="11">
        <f>POWER(2,I2-H2)</f>
        <v>1</v>
      </c>
      <c r="K2" s="11">
        <f t="shared" ref="K2:K13" si="1">J2/E2</f>
        <v>1.4142135623730931</v>
      </c>
      <c r="M2" s="11" t="s">
        <v>273</v>
      </c>
      <c r="N2" s="11">
        <f>K2</f>
        <v>1.4142135623730931</v>
      </c>
      <c r="O2" s="11">
        <f>AVERAGE(N2:N8)</f>
        <v>1.203613651464742</v>
      </c>
      <c r="P2" s="11">
        <f>STDEV(N2:N8)/SQRT(COUNT(N2:N8))</f>
        <v>0.31378778261128237</v>
      </c>
      <c r="R2" s="11" t="s">
        <v>50</v>
      </c>
      <c r="S2" s="11" t="s">
        <v>268</v>
      </c>
      <c r="T2" s="11" t="s">
        <v>269</v>
      </c>
      <c r="U2" s="11" t="s">
        <v>272</v>
      </c>
      <c r="W2" s="14" t="s">
        <v>193</v>
      </c>
      <c r="X2" s="14"/>
    </row>
    <row r="3" spans="1:24">
      <c r="B3" s="12">
        <v>29</v>
      </c>
      <c r="D3" s="11">
        <f>POWER(2,C2-B3)</f>
        <v>1.4742692172911034</v>
      </c>
      <c r="E3" s="11">
        <f t="shared" si="0"/>
        <v>1.4240501955970732</v>
      </c>
      <c r="H3" s="12">
        <v>34.03</v>
      </c>
      <c r="J3" s="11">
        <f>POWER(2,I2-H3)</f>
        <v>2.2657677705915966</v>
      </c>
      <c r="K3" s="11">
        <f t="shared" si="1"/>
        <v>1.5910729675098352</v>
      </c>
      <c r="N3" s="11">
        <f>K3</f>
        <v>1.5910729675098352</v>
      </c>
      <c r="R3" s="11">
        <f>O2</f>
        <v>1.203613651464742</v>
      </c>
      <c r="S3" s="11">
        <f>O9</f>
        <v>2.6497155331663653</v>
      </c>
      <c r="T3" s="11">
        <f>O16</f>
        <v>0.92119082961838583</v>
      </c>
      <c r="U3" s="11">
        <f>O23</f>
        <v>3.8548642727109006</v>
      </c>
      <c r="W3" s="11" t="s">
        <v>192</v>
      </c>
      <c r="X3" s="11" t="s">
        <v>191</v>
      </c>
    </row>
    <row r="4" spans="1:24">
      <c r="B4" s="12">
        <v>29.79</v>
      </c>
      <c r="D4" s="11">
        <f>POWER(2,C2-B4)</f>
        <v>0.8526348917679587</v>
      </c>
      <c r="E4" s="11">
        <f t="shared" si="0"/>
        <v>0.99309249543703726</v>
      </c>
      <c r="H4" s="12">
        <v>36.39</v>
      </c>
      <c r="J4" s="11">
        <f>POWER(2,I2-H4)</f>
        <v>0.44135149814532754</v>
      </c>
      <c r="K4" s="11">
        <f t="shared" si="1"/>
        <v>0.44442134058328459</v>
      </c>
      <c r="N4" s="11">
        <f>K4</f>
        <v>0.44442134058328459</v>
      </c>
      <c r="R4" s="11">
        <f>P2</f>
        <v>0.31378778261128237</v>
      </c>
      <c r="S4" s="11">
        <f>P9</f>
        <v>0.47333361153412939</v>
      </c>
      <c r="T4" s="11">
        <f>P16</f>
        <v>0.35750554374863197</v>
      </c>
      <c r="U4" s="11">
        <f>P23</f>
        <v>1.3303987785799845</v>
      </c>
      <c r="W4" s="11" t="s">
        <v>174</v>
      </c>
      <c r="X4" s="11">
        <v>0.6878436</v>
      </c>
    </row>
    <row r="5" spans="1:24">
      <c r="A5" s="11" t="s">
        <v>271</v>
      </c>
      <c r="B5" s="12">
        <v>29.94</v>
      </c>
      <c r="D5" s="11">
        <f>POWER(2,C2-B5)</f>
        <v>0.76843759064400663</v>
      </c>
      <c r="E5" s="11">
        <f t="shared" si="0"/>
        <v>0.95263799804393834</v>
      </c>
      <c r="G5" s="11" t="s">
        <v>51</v>
      </c>
      <c r="H5" s="12">
        <v>33</v>
      </c>
      <c r="J5" s="11">
        <f>POWER(2,I2-H5)</f>
        <v>4.6267527356211522</v>
      </c>
      <c r="K5" s="11">
        <f t="shared" si="1"/>
        <v>4.8567795375801852</v>
      </c>
      <c r="N5" s="11">
        <f>K30</f>
        <v>0.81861102378153483</v>
      </c>
      <c r="W5" s="11" t="s">
        <v>175</v>
      </c>
      <c r="X5" s="11">
        <v>0.49657069999999998</v>
      </c>
    </row>
    <row r="6" spans="1:24">
      <c r="B6" s="12">
        <v>29.83</v>
      </c>
      <c r="D6" s="11">
        <f>POWER(2,C2-B6)</f>
        <v>0.829319545814444</v>
      </c>
      <c r="E6" s="11">
        <f t="shared" si="0"/>
        <v>0.82074160881050029</v>
      </c>
      <c r="H6" s="12">
        <v>35.86</v>
      </c>
      <c r="J6" s="11">
        <f>POWER(2,I2-H6)</f>
        <v>0.63728031365963167</v>
      </c>
      <c r="K6" s="11">
        <f t="shared" si="1"/>
        <v>0.77646887500103856</v>
      </c>
      <c r="N6" s="11">
        <f>K31</f>
        <v>2.8210847353476169</v>
      </c>
      <c r="W6" s="11" t="s">
        <v>176</v>
      </c>
      <c r="X6" s="11">
        <v>0.32538050000000002</v>
      </c>
    </row>
    <row r="7" spans="1:24">
      <c r="B7" s="12">
        <v>29.78</v>
      </c>
      <c r="D7" s="11">
        <f>POWER(2,C2-B7)</f>
        <v>0.8585654364377544</v>
      </c>
      <c r="E7" s="11">
        <f t="shared" si="0"/>
        <v>0.84968499913865159</v>
      </c>
      <c r="H7" s="12">
        <v>33.97</v>
      </c>
      <c r="J7" s="11">
        <f>POWER(2,I2-H7)</f>
        <v>2.3619853228590642</v>
      </c>
      <c r="K7" s="11">
        <f t="shared" si="1"/>
        <v>2.7798364396846735</v>
      </c>
      <c r="N7" s="11">
        <f>K32</f>
        <v>0.78254737511457717</v>
      </c>
      <c r="W7" s="11" t="s">
        <v>177</v>
      </c>
      <c r="X7" s="11">
        <v>8.8021299999999997E-2</v>
      </c>
    </row>
    <row r="8" spans="1:24">
      <c r="A8" s="11" t="s">
        <v>270</v>
      </c>
      <c r="B8" s="12">
        <v>29.14</v>
      </c>
      <c r="D8" s="11">
        <f>POWER(2,C2-B8)</f>
        <v>1.3379275547861136</v>
      </c>
      <c r="E8" s="11">
        <f t="shared" si="0"/>
        <v>1.7962647457678713</v>
      </c>
      <c r="G8" s="11" t="s">
        <v>269</v>
      </c>
      <c r="H8" s="12">
        <v>36.549999999999997</v>
      </c>
      <c r="J8" s="11">
        <f>POWER(2,I2-H8)</f>
        <v>0.39502065593168961</v>
      </c>
      <c r="K8" s="11">
        <f t="shared" si="1"/>
        <v>0.21991226898060914</v>
      </c>
      <c r="N8" s="11">
        <f>K33</f>
        <v>0.55334455554325168</v>
      </c>
      <c r="W8" s="11" t="s">
        <v>178</v>
      </c>
      <c r="X8" s="11">
        <v>4.17422E-2</v>
      </c>
    </row>
    <row r="9" spans="1:24">
      <c r="B9" s="12">
        <v>28.4</v>
      </c>
      <c r="D9" s="11">
        <f>POWER(2,C2-B9)</f>
        <v>2.2345742761444458</v>
      </c>
      <c r="E9" s="11">
        <f t="shared" si="0"/>
        <v>2.8778671600216446</v>
      </c>
      <c r="H9" s="12">
        <v>35.54</v>
      </c>
      <c r="J9" s="11">
        <f>POWER(2,I2-H9)</f>
        <v>0.79553648375491959</v>
      </c>
      <c r="K9" s="11">
        <f t="shared" si="1"/>
        <v>0.27643266333006711</v>
      </c>
      <c r="M9" s="11" t="s">
        <v>268</v>
      </c>
      <c r="N9" s="11">
        <f>K5</f>
        <v>4.8567795375801852</v>
      </c>
      <c r="O9" s="11">
        <f>AVERAGE(N9:N15)</f>
        <v>2.6497155331663653</v>
      </c>
      <c r="P9" s="11">
        <f>STDEV(N9:N15)/SQRT(COUNT(N9:N15))</f>
        <v>0.47333361153412939</v>
      </c>
      <c r="W9" s="11" t="s">
        <v>179</v>
      </c>
      <c r="X9" s="11">
        <v>0.99444140000000003</v>
      </c>
    </row>
    <row r="10" spans="1:24">
      <c r="B10" s="12">
        <v>30.4</v>
      </c>
      <c r="D10" s="11">
        <f>POWER(2,C2-B10)</f>
        <v>0.55864356903611145</v>
      </c>
      <c r="E10" s="11">
        <f t="shared" si="0"/>
        <v>0.67128625139013287</v>
      </c>
      <c r="H10" s="12">
        <v>35.36</v>
      </c>
      <c r="J10" s="11">
        <f>POWER(2,I2-H10)</f>
        <v>0.90125046261083108</v>
      </c>
      <c r="K10" s="11">
        <f t="shared" si="1"/>
        <v>1.3425725027802624</v>
      </c>
      <c r="N10" s="11">
        <f>K6</f>
        <v>0.77646887500103856</v>
      </c>
    </row>
    <row r="11" spans="1:24">
      <c r="A11" s="11" t="s">
        <v>267</v>
      </c>
      <c r="B11" s="12">
        <v>31.58</v>
      </c>
      <c r="D11" s="11">
        <f>POWER(2,C2-B11)</f>
        <v>0.24655817612334049</v>
      </c>
      <c r="E11" s="11">
        <f t="shared" si="0"/>
        <v>0.25971477582441665</v>
      </c>
      <c r="G11" s="11" t="s">
        <v>53</v>
      </c>
      <c r="H11" s="12">
        <v>33.6</v>
      </c>
      <c r="J11" s="11">
        <f>POWER(2,I2-H11)</f>
        <v>3.0525184179211169</v>
      </c>
      <c r="K11" s="11">
        <f t="shared" si="1"/>
        <v>11.753349066226441</v>
      </c>
      <c r="N11" s="11">
        <f>K7</f>
        <v>2.7798364396846735</v>
      </c>
    </row>
    <row r="12" spans="1:24">
      <c r="B12" s="12">
        <v>29.05</v>
      </c>
      <c r="D12" s="11">
        <f>POWER(2,C2-B12)</f>
        <v>1.4240501955970732</v>
      </c>
      <c r="E12" s="11">
        <f t="shared" si="0"/>
        <v>1.3613141164994753</v>
      </c>
      <c r="H12" s="12">
        <v>33.65</v>
      </c>
      <c r="J12" s="11">
        <f>POWER(2,I2-H12)</f>
        <v>2.9485384345822068</v>
      </c>
      <c r="K12" s="11">
        <f t="shared" si="1"/>
        <v>2.1659500910518497</v>
      </c>
      <c r="N12" s="11">
        <f>K34</f>
        <v>1.9003300393217863</v>
      </c>
    </row>
    <row r="13" spans="1:24">
      <c r="B13" s="12">
        <v>31.02</v>
      </c>
      <c r="D13" s="11">
        <f>POWER(2,C2-B13)</f>
        <v>0.36349312933007832</v>
      </c>
      <c r="E13" s="11">
        <f t="shared" si="0"/>
        <v>0.45375957765858138</v>
      </c>
      <c r="H13" s="12">
        <v>34.49</v>
      </c>
      <c r="J13" s="11">
        <f>POWER(2,I2-H13)</f>
        <v>1.6471820345351449</v>
      </c>
      <c r="K13" s="11">
        <f t="shared" si="1"/>
        <v>3.6300766212686328</v>
      </c>
      <c r="N13" s="11">
        <f>K35</f>
        <v>2.2756047538354873</v>
      </c>
    </row>
    <row r="14" spans="1:24">
      <c r="N14" s="11">
        <f>K36</f>
        <v>3.1959614357292812</v>
      </c>
    </row>
    <row r="15" spans="1:24">
      <c r="A15" s="12" t="s">
        <v>227</v>
      </c>
      <c r="N15" s="11">
        <f>K37</f>
        <v>2.7630276510121043</v>
      </c>
    </row>
    <row r="16" spans="1:24">
      <c r="A16" s="11" t="s">
        <v>50</v>
      </c>
      <c r="B16" s="12">
        <v>25.48</v>
      </c>
      <c r="C16" s="11">
        <f>AVERAGE(B16:B18)</f>
        <v>24.810000000000002</v>
      </c>
      <c r="D16" s="11">
        <f>POWER(2,C16-B16)</f>
        <v>0.62850668726091508</v>
      </c>
      <c r="M16" s="11" t="s">
        <v>235</v>
      </c>
      <c r="N16" s="11">
        <f>K8</f>
        <v>0.21991226898060914</v>
      </c>
      <c r="O16" s="11">
        <f>AVERAGE(N16:N22)</f>
        <v>0.92119082961838583</v>
      </c>
      <c r="P16" s="11">
        <f>STDEV(N16:N22)/SQRT(COUNT(N16:N22))</f>
        <v>0.35750554374863197</v>
      </c>
    </row>
    <row r="17" spans="1:16">
      <c r="B17" s="12">
        <v>24.35</v>
      </c>
      <c r="D17" s="11">
        <f>POWER(2,C16-B17)</f>
        <v>1.3755418181397445</v>
      </c>
      <c r="N17" s="11">
        <f>K9</f>
        <v>0.27643266333006711</v>
      </c>
    </row>
    <row r="18" spans="1:16">
      <c r="B18" s="12">
        <v>24.6</v>
      </c>
      <c r="D18" s="11">
        <f>POWER(2,C16-B18)</f>
        <v>1.156688183905288</v>
      </c>
      <c r="N18" s="11">
        <f>K10</f>
        <v>1.3425725027802624</v>
      </c>
    </row>
    <row r="19" spans="1:16">
      <c r="A19" s="11" t="s">
        <v>51</v>
      </c>
      <c r="B19" s="12">
        <v>24.57</v>
      </c>
      <c r="D19" s="11">
        <f>POWER(2,C16-B19)</f>
        <v>1.1809926614295321</v>
      </c>
      <c r="N19" s="11">
        <f>K38</f>
        <v>2.4474001476482163</v>
      </c>
    </row>
    <row r="20" spans="1:16">
      <c r="B20" s="12">
        <v>25.11</v>
      </c>
      <c r="D20" s="11">
        <f>POWER(2,C16-B20)</f>
        <v>0.81225239635623714</v>
      </c>
      <c r="N20" s="11">
        <f>K39</f>
        <v>1.45912773959356E-2</v>
      </c>
    </row>
    <row r="21" spans="1:16">
      <c r="B21" s="12">
        <v>25.06</v>
      </c>
      <c r="D21" s="11">
        <f>POWER(2,C16-B21)</f>
        <v>0.84089641525371661</v>
      </c>
      <c r="N21" s="11">
        <f>K40</f>
        <v>0.33710034291134211</v>
      </c>
    </row>
    <row r="22" spans="1:16">
      <c r="A22" s="11" t="s">
        <v>52</v>
      </c>
      <c r="B22" s="12">
        <v>23.54</v>
      </c>
      <c r="D22" s="11">
        <f>POWER(2,C16-B22)</f>
        <v>2.4116156553815258</v>
      </c>
      <c r="N22" s="11">
        <f>K41</f>
        <v>1.8103266042822677</v>
      </c>
    </row>
    <row r="23" spans="1:16">
      <c r="B23" s="12">
        <v>22.92</v>
      </c>
      <c r="D23" s="11">
        <f>POWER(2,C16-B23)</f>
        <v>3.706352247561485</v>
      </c>
      <c r="M23" s="11" t="s">
        <v>53</v>
      </c>
      <c r="N23" s="11">
        <f>K11</f>
        <v>11.753349066226441</v>
      </c>
      <c r="O23" s="11">
        <f>AVERAGE(N23:N29)</f>
        <v>3.8548642727109006</v>
      </c>
      <c r="P23" s="11">
        <f>STDEV(N23:N29)/SQRT(COUNT(N23:N29))</f>
        <v>1.3303987785799845</v>
      </c>
    </row>
    <row r="24" spans="1:16">
      <c r="B24" s="12">
        <v>25.12</v>
      </c>
      <c r="D24" s="11">
        <f>POWER(2,C16-B24)</f>
        <v>0.806641759222127</v>
      </c>
      <c r="N24" s="11">
        <f>K12</f>
        <v>2.1659500910518497</v>
      </c>
    </row>
    <row r="25" spans="1:16">
      <c r="A25" s="11" t="s">
        <v>53</v>
      </c>
      <c r="B25" s="12">
        <v>26.68</v>
      </c>
      <c r="D25" s="11">
        <f>POWER(2,C16-B25)</f>
        <v>0.27357342531518536</v>
      </c>
      <c r="N25" s="11">
        <f>K13</f>
        <v>3.6300766212686328</v>
      </c>
    </row>
    <row r="26" spans="1:16">
      <c r="B26" s="12">
        <v>24.43</v>
      </c>
      <c r="D26" s="11">
        <f>POWER(2,C16-B26)</f>
        <v>1.3013418554419358</v>
      </c>
      <c r="N26" s="11">
        <f>K42</f>
        <v>2.2133782221730018</v>
      </c>
    </row>
    <row r="27" spans="1:16">
      <c r="B27" s="12">
        <v>25.63</v>
      </c>
      <c r="D27" s="11">
        <f>POWER(2,C16-B27)</f>
        <v>0.5664419426479006</v>
      </c>
      <c r="N27" s="11">
        <f>K43</f>
        <v>2.2677317594795667</v>
      </c>
    </row>
    <row r="28" spans="1:16">
      <c r="N28" s="11">
        <f>K44</f>
        <v>2.3395807114225495</v>
      </c>
    </row>
    <row r="29" spans="1:16">
      <c r="A29" s="12" t="s">
        <v>210</v>
      </c>
      <c r="E29" s="11" t="s">
        <v>207</v>
      </c>
      <c r="G29" s="12" t="s">
        <v>266</v>
      </c>
      <c r="N29" s="11">
        <f>K45</f>
        <v>2.6139834373542623</v>
      </c>
    </row>
    <row r="30" spans="1:16">
      <c r="A30" s="11" t="s">
        <v>50</v>
      </c>
      <c r="B30" s="12">
        <v>29.94</v>
      </c>
      <c r="C30" s="11">
        <f>AVERAGE(B30:B33)</f>
        <v>29.990000000000002</v>
      </c>
      <c r="D30" s="11">
        <f>POWER(2,C30-B30)</f>
        <v>1.035264923841378</v>
      </c>
      <c r="E30" s="11">
        <f t="shared" ref="E30:E45" si="2">GEOMEAN(D30,D48)</f>
        <v>1.1861200205403954</v>
      </c>
      <c r="G30" s="11" t="s">
        <v>50</v>
      </c>
      <c r="H30" s="12">
        <v>34.67</v>
      </c>
      <c r="I30" s="11">
        <f>AVERAGE(H30:H33)</f>
        <v>34.627499999999998</v>
      </c>
      <c r="J30" s="11">
        <f>POWER(2,I30-H30)</f>
        <v>0.97097092434234822</v>
      </c>
      <c r="K30" s="11">
        <f t="shared" ref="K30:K45" si="3">J30/E30</f>
        <v>0.81861102378153483</v>
      </c>
    </row>
    <row r="31" spans="1:16">
      <c r="B31" s="12">
        <v>30.4</v>
      </c>
      <c r="D31" s="11">
        <f>POWER(2,C30-B31)</f>
        <v>0.75262337370553534</v>
      </c>
      <c r="E31" s="11">
        <f t="shared" si="2"/>
        <v>0.75851520196782685</v>
      </c>
      <c r="H31" s="12">
        <v>33.53</v>
      </c>
      <c r="J31" s="11">
        <f>POWER(2,I30-H31)</f>
        <v>2.1398356578005511</v>
      </c>
      <c r="K31" s="11">
        <f t="shared" si="3"/>
        <v>2.8210847353476169</v>
      </c>
    </row>
    <row r="32" spans="1:16">
      <c r="B32" s="12">
        <v>29.71</v>
      </c>
      <c r="D32" s="11">
        <f>POWER(2,C30-B32)</f>
        <v>1.2141948843950479</v>
      </c>
      <c r="E32" s="11">
        <f t="shared" si="2"/>
        <v>1.215247359980469</v>
      </c>
      <c r="H32" s="12">
        <v>34.700000000000003</v>
      </c>
      <c r="J32" s="11">
        <f>POWER(2,I30-H32)</f>
        <v>0.95098863166763559</v>
      </c>
      <c r="K32" s="11">
        <f t="shared" si="3"/>
        <v>0.78254737511457717</v>
      </c>
    </row>
    <row r="33" spans="1:11">
      <c r="B33" s="12">
        <v>29.91</v>
      </c>
      <c r="D33" s="11">
        <f>POWER(2,C30-B33)</f>
        <v>1.0570180405613818</v>
      </c>
      <c r="E33" s="11">
        <f t="shared" si="2"/>
        <v>0.91462356795524347</v>
      </c>
      <c r="H33" s="12">
        <v>35.61</v>
      </c>
      <c r="J33" s="11">
        <f>POWER(2,I30-H33)</f>
        <v>0.50610197169957727</v>
      </c>
      <c r="K33" s="11">
        <f t="shared" si="3"/>
        <v>0.55334455554325168</v>
      </c>
    </row>
    <row r="34" spans="1:11">
      <c r="A34" s="11" t="s">
        <v>51</v>
      </c>
      <c r="B34" s="12">
        <v>31.84</v>
      </c>
      <c r="D34" s="11">
        <f>POWER(2,C30-B34)</f>
        <v>0.27739236801696171</v>
      </c>
      <c r="E34" s="11">
        <f t="shared" si="2"/>
        <v>0.40647823219973672</v>
      </c>
      <c r="G34" s="11" t="s">
        <v>51</v>
      </c>
      <c r="H34" s="12">
        <v>35</v>
      </c>
      <c r="J34" s="11">
        <f>POWER(2,I30-H34)</f>
        <v>0.77244279497957591</v>
      </c>
      <c r="K34" s="11">
        <f t="shared" si="3"/>
        <v>1.9003300393217863</v>
      </c>
    </row>
    <row r="35" spans="1:11">
      <c r="B35" s="12">
        <v>30</v>
      </c>
      <c r="D35" s="11">
        <f>POWER(2,C30-B35)</f>
        <v>0.99309249543703737</v>
      </c>
      <c r="E35" s="11">
        <f t="shared" si="2"/>
        <v>1.3024698708443561</v>
      </c>
      <c r="H35" s="12">
        <v>33.06</v>
      </c>
      <c r="J35" s="11">
        <f>POWER(2,I30-H35)</f>
        <v>2.9639066298209098</v>
      </c>
      <c r="K35" s="11">
        <f t="shared" si="3"/>
        <v>2.2756047538354873</v>
      </c>
    </row>
    <row r="36" spans="1:11">
      <c r="B36" s="12">
        <v>31.51</v>
      </c>
      <c r="D36" s="11">
        <f>POWER(2,C30-B36)</f>
        <v>0.34868591658760145</v>
      </c>
      <c r="E36" s="11">
        <f t="shared" si="2"/>
        <v>0.45101583750893232</v>
      </c>
      <c r="H36" s="12">
        <v>34.1</v>
      </c>
      <c r="J36" s="11">
        <f>POWER(2,I30-H36)</f>
        <v>1.4414292235816915</v>
      </c>
      <c r="K36" s="11">
        <f t="shared" si="3"/>
        <v>3.1959614357292812</v>
      </c>
    </row>
    <row r="37" spans="1:11">
      <c r="B37" s="12">
        <v>29.68</v>
      </c>
      <c r="D37" s="11">
        <f>POWER(2,C30-B37)</f>
        <v>1.2397076999389884</v>
      </c>
      <c r="E37" s="11">
        <f t="shared" si="2"/>
        <v>1.6949585583818105</v>
      </c>
      <c r="H37" s="12">
        <v>32.4</v>
      </c>
      <c r="J37" s="11">
        <f>POWER(2,I30-H37)</f>
        <v>4.6832173641285566</v>
      </c>
      <c r="K37" s="11">
        <f t="shared" si="3"/>
        <v>2.7630276510121043</v>
      </c>
    </row>
    <row r="38" spans="1:11">
      <c r="A38" s="11" t="s">
        <v>52</v>
      </c>
      <c r="B38" s="12">
        <v>30.54</v>
      </c>
      <c r="D38" s="11">
        <f>POWER(2,C30-B38)</f>
        <v>0.68302012837719905</v>
      </c>
      <c r="E38" s="11">
        <f t="shared" si="2"/>
        <v>0.95677394001728877</v>
      </c>
      <c r="G38" s="11" t="s">
        <v>52</v>
      </c>
      <c r="H38" s="12">
        <v>33.4</v>
      </c>
      <c r="J38" s="11">
        <f>POWER(2,I30-H38)</f>
        <v>2.3416086820642783</v>
      </c>
      <c r="K38" s="11">
        <f t="shared" si="3"/>
        <v>2.4474001476482163</v>
      </c>
    </row>
    <row r="39" spans="1:11">
      <c r="B39" s="12">
        <v>31.99</v>
      </c>
      <c r="D39" s="11">
        <f>POWER(2,C30-B39)</f>
        <v>0.25000000000000061</v>
      </c>
      <c r="E39" s="11">
        <f t="shared" si="2"/>
        <v>0.28642910457626319</v>
      </c>
      <c r="H39" s="12">
        <v>42.53</v>
      </c>
      <c r="J39" s="11">
        <f>POWER(2,I30-H39)</f>
        <v>4.179366519141703E-3</v>
      </c>
      <c r="K39" s="11">
        <f t="shared" si="3"/>
        <v>1.45912773959356E-2</v>
      </c>
    </row>
    <row r="40" spans="1:11">
      <c r="B40" s="12">
        <v>29.61</v>
      </c>
      <c r="D40" s="11">
        <f>POWER(2,C30-B40)</f>
        <v>1.3013418554419358</v>
      </c>
      <c r="E40" s="11">
        <f t="shared" si="2"/>
        <v>1.511781877455902</v>
      </c>
      <c r="H40" s="12">
        <v>35.6</v>
      </c>
      <c r="J40" s="11">
        <f>POWER(2,I30-H40)</f>
        <v>0.50962218929753711</v>
      </c>
      <c r="K40" s="11">
        <f t="shared" si="3"/>
        <v>0.33710034291134211</v>
      </c>
    </row>
    <row r="41" spans="1:11">
      <c r="B41" s="12">
        <v>30.01</v>
      </c>
      <c r="D41" s="11">
        <f>POWER(2,C30-B41)</f>
        <v>0.98623270449335942</v>
      </c>
      <c r="E41" s="11">
        <f t="shared" si="2"/>
        <v>1.0579342737751241</v>
      </c>
      <c r="H41" s="12">
        <v>33.69</v>
      </c>
      <c r="J41" s="11">
        <f>POWER(2,I30-H41)</f>
        <v>1.9152065613971472</v>
      </c>
      <c r="K41" s="11">
        <f t="shared" si="3"/>
        <v>1.8103266042822677</v>
      </c>
    </row>
    <row r="42" spans="1:11">
      <c r="A42" s="11" t="s">
        <v>53</v>
      </c>
      <c r="B42" s="12">
        <v>32.11</v>
      </c>
      <c r="D42" s="11">
        <f>POWER(2,C30-B42)</f>
        <v>0.23004691265621915</v>
      </c>
      <c r="E42" s="11">
        <f t="shared" si="2"/>
        <v>0.30381183999511718</v>
      </c>
      <c r="G42" s="11" t="s">
        <v>53</v>
      </c>
      <c r="H42" s="12">
        <v>35.200000000000003</v>
      </c>
      <c r="J42" s="11">
        <f>POWER(2,I30-H42)</f>
        <v>0.672450510283501</v>
      </c>
      <c r="K42" s="11">
        <f t="shared" si="3"/>
        <v>2.2133782221730018</v>
      </c>
    </row>
    <row r="43" spans="1:11">
      <c r="B43" s="12">
        <v>31.25</v>
      </c>
      <c r="D43" s="11">
        <f>POWER(2,C30-B43)</f>
        <v>0.41754395971418523</v>
      </c>
      <c r="E43" s="11">
        <f t="shared" si="2"/>
        <v>0.63123539133708173</v>
      </c>
      <c r="H43" s="12">
        <v>34.11</v>
      </c>
      <c r="J43" s="11">
        <f>POWER(2,I30-H43)</f>
        <v>1.4314725446426131</v>
      </c>
      <c r="K43" s="11">
        <f t="shared" si="3"/>
        <v>2.2677317594795667</v>
      </c>
    </row>
    <row r="44" spans="1:11">
      <c r="B44" s="12">
        <v>31.39</v>
      </c>
      <c r="D44" s="11">
        <f>POWER(2,C30-B44)</f>
        <v>0.37892914162759994</v>
      </c>
      <c r="E44" s="11">
        <f t="shared" si="2"/>
        <v>0.45101583750893232</v>
      </c>
      <c r="H44" s="12">
        <v>34.549999999999997</v>
      </c>
      <c r="J44" s="11">
        <f>POWER(2,I30-H44)</f>
        <v>1.0551879539819848</v>
      </c>
      <c r="K44" s="11">
        <f t="shared" si="3"/>
        <v>2.3395807114225495</v>
      </c>
    </row>
    <row r="45" spans="1:11">
      <c r="B45" s="12">
        <v>32.130000000000003</v>
      </c>
      <c r="D45" s="11">
        <f>POWER(2,C30-B45)</f>
        <v>0.22687978882929014</v>
      </c>
      <c r="E45" s="11">
        <f t="shared" si="2"/>
        <v>0.2089529453796321</v>
      </c>
      <c r="H45" s="12">
        <v>35.5</v>
      </c>
      <c r="J45" s="11">
        <f>POWER(2,I30-H45)</f>
        <v>0.54619953840874813</v>
      </c>
      <c r="K45" s="11">
        <f t="shared" si="3"/>
        <v>2.6139834373542623</v>
      </c>
    </row>
    <row r="47" spans="1:11">
      <c r="A47" s="11" t="s">
        <v>265</v>
      </c>
    </row>
    <row r="48" spans="1:11">
      <c r="A48" s="11" t="s">
        <v>50</v>
      </c>
      <c r="B48" s="12">
        <v>24.08</v>
      </c>
      <c r="C48" s="11">
        <f>AVERAGE(B48:B51)</f>
        <v>24.522499999999997</v>
      </c>
      <c r="D48" s="11">
        <f>POWER(2,C48-B48)</f>
        <v>1.3589571816134558</v>
      </c>
    </row>
    <row r="49" spans="1:4">
      <c r="B49" s="12">
        <v>24.91</v>
      </c>
      <c r="D49" s="11">
        <f>POWER(2,C48-B49)</f>
        <v>0.76445315375150391</v>
      </c>
    </row>
    <row r="50" spans="1:4">
      <c r="B50" s="12">
        <v>24.24</v>
      </c>
      <c r="D50" s="11">
        <f>POWER(2,C48-B50)</f>
        <v>1.2163007478616608</v>
      </c>
    </row>
    <row r="51" spans="1:4">
      <c r="B51" s="12">
        <v>24.86</v>
      </c>
      <c r="D51" s="11">
        <f>POWER(2,C48-B51)</f>
        <v>0.79141153599885183</v>
      </c>
    </row>
    <row r="52" spans="1:4">
      <c r="A52" s="11" t="s">
        <v>51</v>
      </c>
      <c r="B52" s="12">
        <v>25.27</v>
      </c>
      <c r="D52" s="11">
        <f>POWER(2,C48-B52)</f>
        <v>0.59563482021293424</v>
      </c>
    </row>
    <row r="53" spans="1:4">
      <c r="B53" s="12">
        <v>23.75</v>
      </c>
      <c r="D53" s="11">
        <f>POWER(2,C48-B53)</f>
        <v>1.7082273526906013</v>
      </c>
    </row>
    <row r="54" spans="1:4">
      <c r="B54" s="12">
        <v>25.3</v>
      </c>
      <c r="D54" s="11">
        <f>POWER(2,C48-B54)</f>
        <v>0.58337683286608732</v>
      </c>
    </row>
    <row r="55" spans="1:4">
      <c r="B55" s="12">
        <v>23.31</v>
      </c>
      <c r="D55" s="11">
        <f>POWER(2,C48-B55)</f>
        <v>2.3173886189245523</v>
      </c>
    </row>
    <row r="56" spans="1:4">
      <c r="A56" s="11" t="s">
        <v>52</v>
      </c>
      <c r="B56" s="12">
        <v>24.1</v>
      </c>
      <c r="D56" s="11">
        <f>POWER(2,C48-B56)</f>
        <v>1.3402480165133086</v>
      </c>
    </row>
    <row r="57" spans="1:4">
      <c r="B57" s="12">
        <v>26.13</v>
      </c>
      <c r="D57" s="11">
        <f>POWER(2,C48-B57)</f>
        <v>0.32816652779343886</v>
      </c>
    </row>
    <row r="58" spans="1:4">
      <c r="B58" s="12">
        <v>23.71</v>
      </c>
      <c r="D58" s="11">
        <f>POWER(2,C48-B58)</f>
        <v>1.7562521603732952</v>
      </c>
    </row>
    <row r="59" spans="1:4">
      <c r="B59" s="12">
        <v>24.34</v>
      </c>
      <c r="D59" s="11">
        <f>POWER(2,C48-B59)</f>
        <v>1.1348487253858202</v>
      </c>
    </row>
    <row r="60" spans="1:4">
      <c r="A60" s="11" t="s">
        <v>264</v>
      </c>
      <c r="B60" s="12">
        <v>25.84</v>
      </c>
      <c r="D60" s="11">
        <f>POWER(2,C48-B60)</f>
        <v>0.4012296146706118</v>
      </c>
    </row>
    <row r="61" spans="1:4">
      <c r="B61" s="12">
        <v>24.59</v>
      </c>
      <c r="D61" s="11">
        <f>POWER(2,C48-B61)</f>
        <v>0.95429022503218341</v>
      </c>
    </row>
    <row r="62" spans="1:4">
      <c r="B62" s="12">
        <v>25.42</v>
      </c>
      <c r="D62" s="11">
        <f>POWER(2,C48-B62)</f>
        <v>0.53681615726402487</v>
      </c>
    </row>
    <row r="63" spans="1:4">
      <c r="B63" s="12">
        <v>26.9</v>
      </c>
      <c r="D63" s="11">
        <f>POWER(2,C48-B63)</f>
        <v>0.19244258648210996</v>
      </c>
    </row>
  </sheetData>
  <mergeCells count="1">
    <mergeCell ref="W2:X2"/>
  </mergeCells>
  <phoneticPr fontId="1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zoomScaleNormal="100" workbookViewId="0">
      <selection sqref="A1:XFD1048576"/>
    </sheetView>
  </sheetViews>
  <sheetFormatPr defaultColWidth="8.875" defaultRowHeight="18.75"/>
  <cols>
    <col min="5" max="5" width="9.5" bestFit="1" customWidth="1"/>
    <col min="12" max="12" width="9.25" style="9" customWidth="1"/>
    <col min="13" max="13" width="11.875" customWidth="1"/>
    <col min="14" max="14" width="11.25" customWidth="1"/>
    <col min="17" max="17" width="15" customWidth="1"/>
    <col min="20" max="20" width="14.625" customWidth="1"/>
    <col min="23" max="23" width="14.625" customWidth="1"/>
  </cols>
  <sheetData>
    <row r="1" spans="1:24">
      <c r="A1" t="s">
        <v>14</v>
      </c>
      <c r="L1" s="8"/>
      <c r="N1" t="s">
        <v>198</v>
      </c>
      <c r="O1" t="s">
        <v>201</v>
      </c>
      <c r="Q1" t="s">
        <v>43</v>
      </c>
      <c r="T1" t="s">
        <v>44</v>
      </c>
      <c r="W1" t="s">
        <v>45</v>
      </c>
    </row>
    <row r="2" spans="1:24">
      <c r="C2" t="s">
        <v>13</v>
      </c>
      <c r="D2" t="s">
        <v>12</v>
      </c>
      <c r="E2" t="s">
        <v>11</v>
      </c>
      <c r="F2" t="s">
        <v>10</v>
      </c>
      <c r="G2" t="s">
        <v>197</v>
      </c>
      <c r="H2" t="s">
        <v>198</v>
      </c>
      <c r="I2" t="s">
        <v>7</v>
      </c>
      <c r="J2" t="s">
        <v>6</v>
      </c>
      <c r="L2" s="15" t="s">
        <v>43</v>
      </c>
      <c r="M2" t="s">
        <v>33</v>
      </c>
      <c r="N2">
        <f>I3</f>
        <v>8.0303910417887874</v>
      </c>
      <c r="O2">
        <f>J3</f>
        <v>0.19581264323441802</v>
      </c>
      <c r="Q2" s="13" t="s">
        <v>193</v>
      </c>
      <c r="R2" s="13"/>
      <c r="T2" s="13" t="s">
        <v>193</v>
      </c>
      <c r="U2" s="13"/>
      <c r="W2" s="13" t="s">
        <v>193</v>
      </c>
      <c r="X2" s="13"/>
    </row>
    <row r="3" spans="1:24">
      <c r="A3" t="s">
        <v>43</v>
      </c>
      <c r="B3" t="s">
        <v>33</v>
      </c>
      <c r="C3">
        <v>0.66</v>
      </c>
      <c r="D3">
        <v>15</v>
      </c>
      <c r="E3">
        <v>10000000</v>
      </c>
      <c r="F3">
        <f t="shared" ref="F3:F24" si="0">D3*E3</f>
        <v>150000000</v>
      </c>
      <c r="G3">
        <f t="shared" ref="G3:G24" si="1">(F3/C3)</f>
        <v>227272727.27272725</v>
      </c>
      <c r="H3">
        <f t="shared" ref="H3:H24" si="2">LOG10(G3)</f>
        <v>8.3565473235138121</v>
      </c>
      <c r="I3">
        <f>AVERAGE(H3:H8)</f>
        <v>8.0303910417887874</v>
      </c>
      <c r="J3">
        <f>STDEV(H3:H8)/SQRT(COUNT(H3:H8))</f>
        <v>0.19581264323441802</v>
      </c>
      <c r="L3" s="15"/>
      <c r="M3" t="s">
        <v>32</v>
      </c>
      <c r="N3">
        <f>I9</f>
        <v>4.0530045845799876</v>
      </c>
      <c r="O3">
        <f>J9</f>
        <v>0.45243652455778238</v>
      </c>
      <c r="Q3" t="s">
        <v>192</v>
      </c>
      <c r="R3" t="s">
        <v>191</v>
      </c>
      <c r="T3" t="s">
        <v>192</v>
      </c>
      <c r="U3" t="s">
        <v>191</v>
      </c>
      <c r="W3" t="s">
        <v>192</v>
      </c>
      <c r="X3" t="s">
        <v>191</v>
      </c>
    </row>
    <row r="4" spans="1:24">
      <c r="C4">
        <v>0.51</v>
      </c>
      <c r="D4">
        <v>14</v>
      </c>
      <c r="E4">
        <v>10000000</v>
      </c>
      <c r="F4">
        <f t="shared" si="0"/>
        <v>140000000</v>
      </c>
      <c r="G4">
        <f t="shared" si="1"/>
        <v>274509803.92156863</v>
      </c>
      <c r="H4">
        <f t="shared" si="2"/>
        <v>8.4385578595803015</v>
      </c>
      <c r="L4" s="15"/>
      <c r="M4" t="s">
        <v>35</v>
      </c>
      <c r="N4">
        <f>I12</f>
        <v>5.9193042373870588</v>
      </c>
      <c r="O4">
        <f>J12</f>
        <v>0.24847414768430937</v>
      </c>
      <c r="Q4" t="s">
        <v>180</v>
      </c>
      <c r="R4">
        <v>9.8866000000000006E-3</v>
      </c>
      <c r="T4" t="s">
        <v>183</v>
      </c>
      <c r="U4">
        <v>2.9E-5</v>
      </c>
      <c r="W4" t="s">
        <v>186</v>
      </c>
      <c r="X4">
        <v>1.293E-4</v>
      </c>
    </row>
    <row r="5" spans="1:24">
      <c r="C5">
        <v>0.33</v>
      </c>
      <c r="D5">
        <v>101</v>
      </c>
      <c r="E5">
        <v>1000000</v>
      </c>
      <c r="F5">
        <f t="shared" si="0"/>
        <v>101000000</v>
      </c>
      <c r="G5">
        <f t="shared" si="1"/>
        <v>306060606.06060606</v>
      </c>
      <c r="H5">
        <f t="shared" si="2"/>
        <v>8.4858074339047551</v>
      </c>
      <c r="L5" s="15" t="s">
        <v>205</v>
      </c>
      <c r="M5" t="s">
        <v>33</v>
      </c>
      <c r="N5">
        <f>I15</f>
        <v>7.7479181480583179</v>
      </c>
      <c r="O5">
        <f>J15</f>
        <v>3.6357283732413814E-2</v>
      </c>
      <c r="Q5" t="s">
        <v>181</v>
      </c>
      <c r="R5">
        <v>3.0441000000000001E-3</v>
      </c>
      <c r="T5" t="s">
        <v>184</v>
      </c>
      <c r="U5">
        <v>0.34639110000000001</v>
      </c>
      <c r="W5" t="s">
        <v>187</v>
      </c>
      <c r="X5">
        <v>0.56090859999999998</v>
      </c>
    </row>
    <row r="6" spans="1:24">
      <c r="C6">
        <v>0.88</v>
      </c>
      <c r="D6">
        <v>17</v>
      </c>
      <c r="E6">
        <v>1000000</v>
      </c>
      <c r="F6">
        <f t="shared" si="0"/>
        <v>17000000</v>
      </c>
      <c r="G6">
        <f t="shared" si="1"/>
        <v>19318181.818181816</v>
      </c>
      <c r="H6">
        <f t="shared" si="2"/>
        <v>7.285966249228105</v>
      </c>
      <c r="L6" s="15"/>
      <c r="M6" t="s">
        <v>32</v>
      </c>
      <c r="N6">
        <f>I21</f>
        <v>3.6892258906758801</v>
      </c>
      <c r="O6">
        <f>J21</f>
        <v>0.41535316962660995</v>
      </c>
      <c r="Q6" t="s">
        <v>182</v>
      </c>
      <c r="R6">
        <v>3.6300000000000001E-5</v>
      </c>
      <c r="T6" t="s">
        <v>185</v>
      </c>
      <c r="U6">
        <v>7.5000000000000002E-6</v>
      </c>
      <c r="W6" t="s">
        <v>188</v>
      </c>
      <c r="X6">
        <v>2.4000000000000001E-5</v>
      </c>
    </row>
    <row r="7" spans="1:24">
      <c r="C7">
        <v>1.01</v>
      </c>
      <c r="D7">
        <v>8</v>
      </c>
      <c r="E7">
        <v>10000000</v>
      </c>
      <c r="F7">
        <f t="shared" si="0"/>
        <v>80000000</v>
      </c>
      <c r="G7">
        <f t="shared" si="1"/>
        <v>79207920.79207921</v>
      </c>
      <c r="H7">
        <f t="shared" si="2"/>
        <v>7.8987686132093007</v>
      </c>
      <c r="L7" s="15"/>
      <c r="M7" t="s">
        <v>35</v>
      </c>
      <c r="N7">
        <f>I25</f>
        <v>7.2010648934198018</v>
      </c>
      <c r="O7">
        <f>J25</f>
        <v>0.3374607193667199</v>
      </c>
    </row>
    <row r="8" spans="1:24">
      <c r="C8">
        <v>0.96</v>
      </c>
      <c r="D8">
        <v>5</v>
      </c>
      <c r="E8">
        <v>10000000</v>
      </c>
      <c r="F8">
        <f t="shared" si="0"/>
        <v>50000000</v>
      </c>
      <c r="G8">
        <f t="shared" si="1"/>
        <v>52083333.333333336</v>
      </c>
      <c r="H8">
        <f t="shared" si="2"/>
        <v>7.7166987712964508</v>
      </c>
      <c r="L8" s="15" t="s">
        <v>45</v>
      </c>
      <c r="M8" t="s">
        <v>33</v>
      </c>
      <c r="N8">
        <f>I31</f>
        <v>7.8103938342749437</v>
      </c>
      <c r="O8">
        <f>J31</f>
        <v>0.24777065624082042</v>
      </c>
    </row>
    <row r="9" spans="1:24">
      <c r="B9" t="s">
        <v>42</v>
      </c>
      <c r="C9">
        <v>0.51</v>
      </c>
      <c r="D9">
        <v>13</v>
      </c>
      <c r="E9">
        <v>1000</v>
      </c>
      <c r="F9">
        <f t="shared" si="0"/>
        <v>13000</v>
      </c>
      <c r="G9">
        <f t="shared" si="1"/>
        <v>25490.196078431371</v>
      </c>
      <c r="H9">
        <f t="shared" si="2"/>
        <v>4.4063731762089002</v>
      </c>
      <c r="I9">
        <f>AVERAGE(H9:H11)</f>
        <v>4.0530045845799876</v>
      </c>
      <c r="J9">
        <f>STDEV(H9:H11)/SQRT(COUNT(H9:H11))</f>
        <v>0.45243652455778238</v>
      </c>
      <c r="L9" s="15"/>
      <c r="M9" t="s">
        <v>32</v>
      </c>
      <c r="N9">
        <f>I39</f>
        <v>5.4059014019054574</v>
      </c>
      <c r="O9">
        <f>J39</f>
        <v>0.10057457273926065</v>
      </c>
    </row>
    <row r="10" spans="1:24">
      <c r="C10">
        <v>0.7</v>
      </c>
      <c r="D10">
        <v>1</v>
      </c>
      <c r="E10">
        <v>1000</v>
      </c>
      <c r="F10">
        <f t="shared" si="0"/>
        <v>1000</v>
      </c>
      <c r="G10">
        <f t="shared" si="1"/>
        <v>1428.5714285714287</v>
      </c>
      <c r="H10">
        <f t="shared" si="2"/>
        <v>3.1549019599857431</v>
      </c>
      <c r="L10" s="15"/>
      <c r="M10" t="s">
        <v>35</v>
      </c>
      <c r="N10">
        <f>I45</f>
        <v>7.4707066705432421</v>
      </c>
      <c r="O10">
        <f>J45</f>
        <v>0.31750880840712997</v>
      </c>
    </row>
    <row r="11" spans="1:24">
      <c r="C11">
        <v>1.01</v>
      </c>
      <c r="D11">
        <v>40</v>
      </c>
      <c r="E11">
        <v>1000</v>
      </c>
      <c r="F11">
        <f t="shared" si="0"/>
        <v>40000</v>
      </c>
      <c r="G11">
        <f t="shared" si="1"/>
        <v>39603.960396039605</v>
      </c>
      <c r="H11">
        <f t="shared" si="2"/>
        <v>4.5977386175453194</v>
      </c>
    </row>
    <row r="12" spans="1:24">
      <c r="B12" t="s">
        <v>35</v>
      </c>
      <c r="C12">
        <v>0.59</v>
      </c>
      <c r="D12">
        <v>2</v>
      </c>
      <c r="E12">
        <v>100000</v>
      </c>
      <c r="F12">
        <f t="shared" si="0"/>
        <v>200000</v>
      </c>
      <c r="G12">
        <f t="shared" si="1"/>
        <v>338983.05084745766</v>
      </c>
      <c r="H12">
        <f t="shared" si="2"/>
        <v>5.5301779840218375</v>
      </c>
      <c r="I12">
        <f>AVERAGE(H12:H14)</f>
        <v>5.9193042373870588</v>
      </c>
      <c r="J12">
        <f>STDEV(H12:H14)/SQRT(COUNT(H12:H14))</f>
        <v>0.24847414768430937</v>
      </c>
    </row>
    <row r="13" spans="1:24">
      <c r="C13">
        <v>0.56999999999999995</v>
      </c>
      <c r="D13">
        <v>4</v>
      </c>
      <c r="E13">
        <v>100000</v>
      </c>
      <c r="F13">
        <f t="shared" si="0"/>
        <v>400000</v>
      </c>
      <c r="G13">
        <f t="shared" si="1"/>
        <v>701754.38596491236</v>
      </c>
      <c r="H13">
        <f t="shared" si="2"/>
        <v>5.846185135655471</v>
      </c>
    </row>
    <row r="14" spans="1:24">
      <c r="C14">
        <v>0.54</v>
      </c>
      <c r="D14">
        <v>13</v>
      </c>
      <c r="E14">
        <v>100000</v>
      </c>
      <c r="F14">
        <f t="shared" si="0"/>
        <v>1300000</v>
      </c>
      <c r="G14">
        <f t="shared" si="1"/>
        <v>2407407.4074074072</v>
      </c>
      <c r="H14">
        <f t="shared" si="2"/>
        <v>6.3815495924838679</v>
      </c>
    </row>
    <row r="15" spans="1:24">
      <c r="A15" t="s">
        <v>44</v>
      </c>
      <c r="B15" t="s">
        <v>33</v>
      </c>
      <c r="C15">
        <v>0.38</v>
      </c>
      <c r="D15">
        <v>56</v>
      </c>
      <c r="E15">
        <v>100000</v>
      </c>
      <c r="F15">
        <f t="shared" si="0"/>
        <v>5600000</v>
      </c>
      <c r="G15">
        <f t="shared" si="1"/>
        <v>14736842.105263157</v>
      </c>
      <c r="H15">
        <f t="shared" si="2"/>
        <v>7.1684044303893906</v>
      </c>
      <c r="I15">
        <f>AVERAGE(H15:H20)</f>
        <v>7.7479181480583179</v>
      </c>
      <c r="J15">
        <f>STDEV(H15:H17)/SQRT(COUNT(H15:H17))</f>
        <v>3.6357283732413814E-2</v>
      </c>
    </row>
    <row r="16" spans="1:24">
      <c r="C16">
        <v>0.62</v>
      </c>
      <c r="D16">
        <v>12</v>
      </c>
      <c r="E16">
        <v>1000000</v>
      </c>
      <c r="F16">
        <f t="shared" si="0"/>
        <v>12000000</v>
      </c>
      <c r="G16">
        <f t="shared" si="1"/>
        <v>19354838.709677421</v>
      </c>
      <c r="H16">
        <f t="shared" si="2"/>
        <v>7.2867895565493708</v>
      </c>
    </row>
    <row r="17" spans="1:10">
      <c r="C17">
        <v>0.25</v>
      </c>
      <c r="D17">
        <v>46</v>
      </c>
      <c r="E17">
        <v>100000</v>
      </c>
      <c r="F17">
        <f t="shared" si="0"/>
        <v>4600000</v>
      </c>
      <c r="G17">
        <f t="shared" si="1"/>
        <v>18400000</v>
      </c>
      <c r="H17">
        <f t="shared" si="2"/>
        <v>7.2648178230095368</v>
      </c>
    </row>
    <row r="18" spans="1:10">
      <c r="C18">
        <v>0.62</v>
      </c>
      <c r="D18">
        <v>18</v>
      </c>
      <c r="E18">
        <v>10000000</v>
      </c>
      <c r="F18">
        <f t="shared" si="0"/>
        <v>180000000</v>
      </c>
      <c r="G18">
        <f t="shared" si="1"/>
        <v>290322580.64516127</v>
      </c>
      <c r="H18">
        <f t="shared" si="2"/>
        <v>8.4628808156050521</v>
      </c>
    </row>
    <row r="19" spans="1:10">
      <c r="C19">
        <v>0.67</v>
      </c>
      <c r="D19">
        <v>16</v>
      </c>
      <c r="E19">
        <v>10000000</v>
      </c>
      <c r="F19">
        <f t="shared" si="0"/>
        <v>160000000</v>
      </c>
      <c r="G19">
        <f t="shared" si="1"/>
        <v>238805970.14925373</v>
      </c>
      <c r="H19">
        <f t="shared" si="2"/>
        <v>8.3780451799550981</v>
      </c>
    </row>
    <row r="20" spans="1:10">
      <c r="C20">
        <v>0.45</v>
      </c>
      <c r="D20">
        <v>38</v>
      </c>
      <c r="E20">
        <v>1000000</v>
      </c>
      <c r="F20">
        <f t="shared" si="0"/>
        <v>38000000</v>
      </c>
      <c r="G20">
        <f t="shared" si="1"/>
        <v>84444444.444444448</v>
      </c>
      <c r="H20">
        <f t="shared" si="2"/>
        <v>7.9265710828414662</v>
      </c>
    </row>
    <row r="21" spans="1:10">
      <c r="B21" t="s">
        <v>42</v>
      </c>
      <c r="C21">
        <v>0.4</v>
      </c>
      <c r="D21">
        <v>2</v>
      </c>
      <c r="E21">
        <v>1000</v>
      </c>
      <c r="F21">
        <f t="shared" si="0"/>
        <v>2000</v>
      </c>
      <c r="G21">
        <f t="shared" si="1"/>
        <v>5000</v>
      </c>
      <c r="H21">
        <f t="shared" si="2"/>
        <v>3.6989700043360187</v>
      </c>
      <c r="I21">
        <f>AVERAGE(H21:H24)</f>
        <v>3.6892258906758801</v>
      </c>
      <c r="J21">
        <f>STDEV(H21:H24)/SQRT(COUNT(H21:H24))</f>
        <v>0.41535316962660995</v>
      </c>
    </row>
    <row r="22" spans="1:10">
      <c r="C22">
        <v>0.54</v>
      </c>
      <c r="D22">
        <v>6</v>
      </c>
      <c r="E22">
        <v>1000</v>
      </c>
      <c r="F22">
        <f t="shared" si="0"/>
        <v>6000</v>
      </c>
      <c r="G22">
        <f t="shared" si="1"/>
        <v>11111.111111111109</v>
      </c>
      <c r="H22">
        <f t="shared" si="2"/>
        <v>4.0457574905606748</v>
      </c>
    </row>
    <row r="23" spans="1:10">
      <c r="C23">
        <v>0.57999999999999996</v>
      </c>
      <c r="D23">
        <v>2</v>
      </c>
      <c r="E23">
        <v>100</v>
      </c>
      <c r="F23">
        <f t="shared" si="0"/>
        <v>200</v>
      </c>
      <c r="G23">
        <f t="shared" si="1"/>
        <v>344.82758620689657</v>
      </c>
      <c r="H23">
        <f t="shared" si="2"/>
        <v>2.5376020021010439</v>
      </c>
    </row>
    <row r="24" spans="1:10">
      <c r="C24">
        <v>0.56999999999999995</v>
      </c>
      <c r="D24">
        <v>17</v>
      </c>
      <c r="E24">
        <v>1000</v>
      </c>
      <c r="F24">
        <f t="shared" si="0"/>
        <v>17000</v>
      </c>
      <c r="G24">
        <f t="shared" si="1"/>
        <v>29824.561403508775</v>
      </c>
      <c r="H24">
        <f t="shared" si="2"/>
        <v>4.4745740657057826</v>
      </c>
    </row>
    <row r="25" spans="1:10">
      <c r="B25" t="s">
        <v>35</v>
      </c>
      <c r="C25">
        <v>0.28999999999999998</v>
      </c>
      <c r="D25">
        <v>10</v>
      </c>
      <c r="E25">
        <v>1000000</v>
      </c>
      <c r="F25">
        <f>D25*E25</f>
        <v>10000000</v>
      </c>
      <c r="G25">
        <f>(F25/C25)</f>
        <v>34482758.62068966</v>
      </c>
      <c r="H25">
        <f>LOG10(G25)</f>
        <v>7.5376020021010444</v>
      </c>
      <c r="I25">
        <f>AVERAGE(H25:H30)</f>
        <v>7.2010648934198018</v>
      </c>
      <c r="J25">
        <f>STDEV(H25:H30)/SQRT(COUNT(H25:H30))</f>
        <v>0.3374607193667199</v>
      </c>
    </row>
    <row r="26" spans="1:10">
      <c r="C26">
        <v>0.45</v>
      </c>
      <c r="D26">
        <v>86</v>
      </c>
      <c r="E26">
        <v>10000</v>
      </c>
      <c r="F26">
        <f>D26*E26</f>
        <v>860000</v>
      </c>
      <c r="G26">
        <f>(F26/C26)</f>
        <v>1911111.111111111</v>
      </c>
      <c r="H26">
        <f>LOG10(G26)</f>
        <v>6.2812859374682244</v>
      </c>
    </row>
    <row r="27" spans="1:10">
      <c r="C27">
        <v>0.53</v>
      </c>
      <c r="D27">
        <v>7</v>
      </c>
      <c r="E27">
        <v>100000</v>
      </c>
      <c r="F27">
        <f>D27*E27</f>
        <v>700000</v>
      </c>
      <c r="G27">
        <f>(F27/C27)</f>
        <v>1320754.716981132</v>
      </c>
      <c r="H27">
        <f>LOG10(G27)</f>
        <v>6.1208221704134678</v>
      </c>
    </row>
    <row r="28" spans="1:10">
      <c r="C28">
        <v>0.67</v>
      </c>
      <c r="D28">
        <v>16</v>
      </c>
      <c r="E28">
        <v>1000000</v>
      </c>
      <c r="F28">
        <f>D28*E28</f>
        <v>16000000</v>
      </c>
      <c r="G28">
        <f>(F28/C28)</f>
        <v>23880597.014925372</v>
      </c>
      <c r="H28">
        <f>LOG10(G28)</f>
        <v>7.3780451799550981</v>
      </c>
    </row>
    <row r="29" spans="1:10">
      <c r="C29">
        <v>0.56000000000000005</v>
      </c>
      <c r="D29">
        <v>26</v>
      </c>
      <c r="E29">
        <v>1000000</v>
      </c>
      <c r="F29">
        <f t="shared" ref="F29:F38" si="3">D29*E29</f>
        <v>26000000</v>
      </c>
      <c r="G29">
        <f t="shared" ref="G29:G33" si="4">(F29/C29)</f>
        <v>46428571.428571425</v>
      </c>
      <c r="H29">
        <f t="shared" ref="H29:H33" si="5">LOG10(G29)</f>
        <v>7.6667853209646175</v>
      </c>
    </row>
    <row r="30" spans="1:10">
      <c r="C30">
        <v>0.36</v>
      </c>
      <c r="D30">
        <v>6</v>
      </c>
      <c r="E30">
        <v>10000000</v>
      </c>
      <c r="F30">
        <f t="shared" si="3"/>
        <v>60000000</v>
      </c>
      <c r="G30">
        <f t="shared" si="4"/>
        <v>166666666.66666669</v>
      </c>
      <c r="H30">
        <f t="shared" si="5"/>
        <v>8.2218487496163561</v>
      </c>
    </row>
    <row r="31" spans="1:10">
      <c r="A31" t="s">
        <v>45</v>
      </c>
      <c r="B31" t="s">
        <v>33</v>
      </c>
      <c r="C31">
        <v>0.45</v>
      </c>
      <c r="D31">
        <v>136</v>
      </c>
      <c r="E31">
        <v>100000</v>
      </c>
      <c r="F31">
        <f t="shared" si="3"/>
        <v>13600000</v>
      </c>
      <c r="G31">
        <f t="shared" si="4"/>
        <v>30222222.22222222</v>
      </c>
      <c r="H31">
        <f t="shared" si="5"/>
        <v>7.4803263945948739</v>
      </c>
      <c r="I31">
        <f>AVERAGE(H31:H38)</f>
        <v>7.8103938342749437</v>
      </c>
      <c r="J31">
        <f>STDEV(H31:H38)/SQRT(COUNT(H31:H38))</f>
        <v>0.24777065624082042</v>
      </c>
    </row>
    <row r="32" spans="1:10">
      <c r="C32">
        <v>0.39</v>
      </c>
      <c r="D32">
        <v>1</v>
      </c>
      <c r="E32">
        <v>1000000</v>
      </c>
      <c r="F32">
        <f t="shared" si="3"/>
        <v>1000000</v>
      </c>
      <c r="G32">
        <f t="shared" si="4"/>
        <v>2564102.564102564</v>
      </c>
      <c r="H32">
        <f t="shared" si="5"/>
        <v>6.4089353929735005</v>
      </c>
    </row>
    <row r="33" spans="2:10">
      <c r="C33">
        <v>0.43</v>
      </c>
      <c r="D33">
        <v>23</v>
      </c>
      <c r="E33">
        <v>1000000</v>
      </c>
      <c r="F33">
        <f t="shared" si="3"/>
        <v>23000000</v>
      </c>
      <c r="G33">
        <f t="shared" si="4"/>
        <v>53488372.093023255</v>
      </c>
      <c r="H33">
        <f t="shared" si="5"/>
        <v>7.728259380438006</v>
      </c>
    </row>
    <row r="34" spans="2:10">
      <c r="C34">
        <v>0.53</v>
      </c>
      <c r="D34">
        <v>17</v>
      </c>
      <c r="E34">
        <v>10000000</v>
      </c>
      <c r="F34">
        <f t="shared" si="3"/>
        <v>170000000</v>
      </c>
      <c r="G34">
        <f>(F34/C34)</f>
        <v>320754716.98113203</v>
      </c>
      <c r="H34">
        <f>LOG10(G34)</f>
        <v>8.5061730517774841</v>
      </c>
    </row>
    <row r="35" spans="2:10">
      <c r="C35">
        <v>0.45</v>
      </c>
      <c r="D35">
        <v>22</v>
      </c>
      <c r="E35">
        <v>10000000</v>
      </c>
      <c r="F35">
        <f t="shared" si="3"/>
        <v>220000000</v>
      </c>
      <c r="G35">
        <f t="shared" ref="G35:G38" si="6">(F35/C35)</f>
        <v>488888888.8888889</v>
      </c>
      <c r="H35">
        <f t="shared" ref="H35:H38" si="7">LOG10(G35)</f>
        <v>8.6892101670468627</v>
      </c>
    </row>
    <row r="36" spans="2:10">
      <c r="C36">
        <v>0.42</v>
      </c>
      <c r="D36">
        <v>40</v>
      </c>
      <c r="E36">
        <v>1000000</v>
      </c>
      <c r="F36">
        <f t="shared" si="3"/>
        <v>40000000</v>
      </c>
      <c r="G36">
        <f t="shared" si="6"/>
        <v>95238095.238095239</v>
      </c>
      <c r="H36">
        <f t="shared" si="7"/>
        <v>7.9788107009300617</v>
      </c>
    </row>
    <row r="37" spans="2:10">
      <c r="C37">
        <v>0.37</v>
      </c>
      <c r="D37">
        <v>4</v>
      </c>
      <c r="E37">
        <v>10000000</v>
      </c>
      <c r="F37">
        <f t="shared" si="3"/>
        <v>40000000</v>
      </c>
      <c r="G37">
        <f t="shared" si="6"/>
        <v>108108108.1081081</v>
      </c>
      <c r="H37">
        <f t="shared" si="7"/>
        <v>8.0338582672609675</v>
      </c>
    </row>
    <row r="38" spans="2:10">
      <c r="C38">
        <v>0.44</v>
      </c>
      <c r="D38">
        <v>2</v>
      </c>
      <c r="E38">
        <v>10000000</v>
      </c>
      <c r="F38">
        <f t="shared" si="3"/>
        <v>20000000</v>
      </c>
      <c r="G38">
        <f t="shared" si="6"/>
        <v>45454545.454545453</v>
      </c>
      <c r="H38">
        <f t="shared" si="7"/>
        <v>7.6575773191777934</v>
      </c>
    </row>
    <row r="39" spans="2:10">
      <c r="B39" t="s">
        <v>42</v>
      </c>
      <c r="C39">
        <v>0.54</v>
      </c>
      <c r="D39">
        <v>11</v>
      </c>
      <c r="E39">
        <v>10000</v>
      </c>
      <c r="F39">
        <f t="shared" ref="F39:F50" si="8">D39*E39</f>
        <v>110000</v>
      </c>
      <c r="G39">
        <f t="shared" ref="G39:G50" si="9">(F39/C39)</f>
        <v>203703.70370370368</v>
      </c>
      <c r="H39">
        <f t="shared" ref="H39:H50" si="10">LOG10(G39)</f>
        <v>5.3089989253352563</v>
      </c>
      <c r="I39">
        <f>AVERAGE(H39:H44)</f>
        <v>5.4059014019054574</v>
      </c>
      <c r="J39">
        <f>STDEV(H39:H44)/SQRT(COUNT(H39:H44))</f>
        <v>0.10057457273926065</v>
      </c>
    </row>
    <row r="40" spans="2:10">
      <c r="C40">
        <v>0.59</v>
      </c>
      <c r="D40">
        <v>24</v>
      </c>
      <c r="E40">
        <v>10000</v>
      </c>
      <c r="F40">
        <f t="shared" si="8"/>
        <v>240000</v>
      </c>
      <c r="G40">
        <f t="shared" si="9"/>
        <v>406779.66101694916</v>
      </c>
      <c r="H40">
        <f t="shared" si="10"/>
        <v>5.6093592300694617</v>
      </c>
    </row>
    <row r="41" spans="2:10">
      <c r="C41">
        <v>0.55000000000000004</v>
      </c>
      <c r="D41">
        <v>33</v>
      </c>
      <c r="E41">
        <v>10000</v>
      </c>
      <c r="F41">
        <f t="shared" si="8"/>
        <v>330000</v>
      </c>
      <c r="G41">
        <f t="shared" si="9"/>
        <v>600000</v>
      </c>
      <c r="H41">
        <f t="shared" si="10"/>
        <v>5.7781512503836439</v>
      </c>
    </row>
    <row r="42" spans="2:10">
      <c r="C42">
        <v>0.55000000000000004</v>
      </c>
      <c r="D42">
        <v>72</v>
      </c>
      <c r="E42">
        <v>1000</v>
      </c>
      <c r="F42">
        <f t="shared" si="8"/>
        <v>72000</v>
      </c>
      <c r="G42">
        <f t="shared" si="9"/>
        <v>130909.0909090909</v>
      </c>
      <c r="H42">
        <f t="shared" si="10"/>
        <v>5.1169698069370249</v>
      </c>
    </row>
    <row r="43" spans="2:10">
      <c r="C43">
        <v>0.46</v>
      </c>
      <c r="D43">
        <v>113</v>
      </c>
      <c r="E43">
        <v>1000</v>
      </c>
      <c r="F43">
        <f t="shared" si="8"/>
        <v>113000</v>
      </c>
      <c r="G43">
        <f t="shared" si="9"/>
        <v>245652.17391304346</v>
      </c>
      <c r="H43">
        <f t="shared" si="10"/>
        <v>5.3903206118018456</v>
      </c>
    </row>
    <row r="44" spans="2:10">
      <c r="C44">
        <v>0.44</v>
      </c>
      <c r="D44">
        <v>75</v>
      </c>
      <c r="E44">
        <v>1000</v>
      </c>
      <c r="F44">
        <f t="shared" si="8"/>
        <v>75000</v>
      </c>
      <c r="G44">
        <f t="shared" si="9"/>
        <v>170454.54545454544</v>
      </c>
      <c r="H44">
        <f t="shared" si="10"/>
        <v>5.2316085869055122</v>
      </c>
    </row>
    <row r="45" spans="2:10">
      <c r="B45" t="s">
        <v>35</v>
      </c>
      <c r="C45">
        <v>0.6</v>
      </c>
      <c r="D45">
        <v>72</v>
      </c>
      <c r="E45">
        <v>100000</v>
      </c>
      <c r="F45">
        <f t="shared" si="8"/>
        <v>7200000</v>
      </c>
      <c r="G45">
        <f t="shared" si="9"/>
        <v>12000000</v>
      </c>
      <c r="H45">
        <f t="shared" si="10"/>
        <v>7.0791812460476251</v>
      </c>
      <c r="I45">
        <f>AVERAGE(H45:H52)</f>
        <v>7.4707066705432421</v>
      </c>
      <c r="J45">
        <f>STDEV(H45:H52)/SQRT(COUNT(H45:H52))</f>
        <v>0.31750880840712997</v>
      </c>
    </row>
    <row r="46" spans="2:10">
      <c r="C46">
        <v>0.5</v>
      </c>
      <c r="D46">
        <v>7</v>
      </c>
      <c r="E46">
        <v>100000</v>
      </c>
      <c r="F46">
        <f t="shared" si="8"/>
        <v>700000</v>
      </c>
      <c r="G46">
        <f t="shared" si="9"/>
        <v>1400000</v>
      </c>
      <c r="H46">
        <f t="shared" si="10"/>
        <v>6.1461280356782382</v>
      </c>
    </row>
    <row r="47" spans="2:10">
      <c r="C47">
        <v>0.47</v>
      </c>
      <c r="D47">
        <v>28</v>
      </c>
      <c r="E47">
        <v>100000</v>
      </c>
      <c r="F47">
        <f t="shared" si="8"/>
        <v>2800000</v>
      </c>
      <c r="G47">
        <f t="shared" si="9"/>
        <v>5957446.8085106388</v>
      </c>
      <c r="H47">
        <f t="shared" si="10"/>
        <v>6.7750601734065015</v>
      </c>
    </row>
    <row r="48" spans="2:10">
      <c r="C48">
        <v>0.56999999999999995</v>
      </c>
      <c r="D48">
        <v>52</v>
      </c>
      <c r="E48">
        <v>100000</v>
      </c>
      <c r="F48">
        <f t="shared" si="8"/>
        <v>5200000</v>
      </c>
      <c r="G48">
        <f t="shared" si="9"/>
        <v>9122807.0175438598</v>
      </c>
      <c r="H48">
        <f t="shared" si="10"/>
        <v>6.960128487962308</v>
      </c>
    </row>
    <row r="49" spans="3:8">
      <c r="C49">
        <v>0.46</v>
      </c>
      <c r="D49">
        <v>12</v>
      </c>
      <c r="E49">
        <v>1000000</v>
      </c>
      <c r="F49">
        <f t="shared" si="8"/>
        <v>12000000</v>
      </c>
      <c r="G49">
        <f t="shared" si="9"/>
        <v>26086956.521739129</v>
      </c>
      <c r="H49">
        <f t="shared" si="10"/>
        <v>7.4164234143660508</v>
      </c>
    </row>
    <row r="50" spans="3:8">
      <c r="C50">
        <v>0.39</v>
      </c>
      <c r="D50">
        <v>8</v>
      </c>
      <c r="E50">
        <v>10000000</v>
      </c>
      <c r="F50">
        <f t="shared" si="8"/>
        <v>80000000</v>
      </c>
      <c r="G50">
        <f t="shared" si="9"/>
        <v>205128205.12820512</v>
      </c>
      <c r="H50">
        <f t="shared" si="10"/>
        <v>8.3120253799654442</v>
      </c>
    </row>
    <row r="51" spans="3:8">
      <c r="C51">
        <v>0.32</v>
      </c>
      <c r="D51">
        <v>12</v>
      </c>
      <c r="E51">
        <v>10000000</v>
      </c>
      <c r="F51">
        <f t="shared" ref="F51:F52" si="11">D51*E51</f>
        <v>120000000</v>
      </c>
      <c r="G51">
        <f t="shared" ref="G51:G52" si="12">(F51/C51)</f>
        <v>375000000</v>
      </c>
      <c r="H51">
        <f t="shared" ref="H51:H52" si="13">LOG10(G51)</f>
        <v>8.5740312677277188</v>
      </c>
    </row>
    <row r="52" spans="3:8">
      <c r="C52">
        <v>0.44</v>
      </c>
      <c r="D52">
        <v>14</v>
      </c>
      <c r="E52">
        <v>10000000</v>
      </c>
      <c r="F52">
        <f t="shared" si="11"/>
        <v>140000000</v>
      </c>
      <c r="G52">
        <f t="shared" si="12"/>
        <v>318181818.18181819</v>
      </c>
      <c r="H52">
        <f t="shared" si="13"/>
        <v>8.5026753591920503</v>
      </c>
    </row>
  </sheetData>
  <mergeCells count="6">
    <mergeCell ref="W2:X2"/>
    <mergeCell ref="L2:L4"/>
    <mergeCell ref="L5:L7"/>
    <mergeCell ref="L8:L10"/>
    <mergeCell ref="Q2:R2"/>
    <mergeCell ref="T2:U2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G1" sqref="G1:H1"/>
    </sheetView>
  </sheetViews>
  <sheetFormatPr defaultColWidth="6.625" defaultRowHeight="18.75"/>
  <cols>
    <col min="13" max="13" width="13.875" customWidth="1"/>
    <col min="14" max="14" width="11.625" customWidth="1"/>
    <col min="18" max="18" width="18" customWidth="1"/>
    <col min="19" max="19" width="13.25" customWidth="1"/>
  </cols>
  <sheetData>
    <row r="1" spans="1:19" ht="15" customHeight="1">
      <c r="C1" t="s">
        <v>13</v>
      </c>
      <c r="D1" t="s">
        <v>12</v>
      </c>
      <c r="E1" t="s">
        <v>11</v>
      </c>
      <c r="F1" t="s">
        <v>10</v>
      </c>
      <c r="G1" t="s">
        <v>197</v>
      </c>
      <c r="H1" t="s">
        <v>198</v>
      </c>
      <c r="I1" t="s">
        <v>7</v>
      </c>
      <c r="J1" t="s">
        <v>6</v>
      </c>
      <c r="N1" t="s">
        <v>199</v>
      </c>
      <c r="O1" t="s">
        <v>195</v>
      </c>
      <c r="R1" s="13" t="s">
        <v>196</v>
      </c>
      <c r="S1" s="13"/>
    </row>
    <row r="2" spans="1:19" ht="15" customHeight="1">
      <c r="A2" t="s">
        <v>24</v>
      </c>
      <c r="B2" t="s">
        <v>17</v>
      </c>
      <c r="C2">
        <v>0.45</v>
      </c>
      <c r="D2">
        <v>6.8</v>
      </c>
      <c r="E2">
        <v>10000</v>
      </c>
      <c r="F2">
        <f t="shared" ref="F2:F10" si="0">D2*E2</f>
        <v>68000</v>
      </c>
      <c r="G2">
        <f t="shared" ref="G2:G10" si="1">(F2/C2)</f>
        <v>151111.11111111109</v>
      </c>
      <c r="H2">
        <f t="shared" ref="H2:H10" si="2">LOG10(G2)</f>
        <v>5.1792963989308927</v>
      </c>
      <c r="I2">
        <f>AVERAGE(H2:H4)</f>
        <v>5.8125796502745688</v>
      </c>
      <c r="J2">
        <f>STDEV(H2:H4)/SQRT(COUNT(H2:H4))</f>
        <v>0.33739080917370001</v>
      </c>
      <c r="L2" s="13" t="s">
        <v>23</v>
      </c>
      <c r="M2" t="s">
        <v>22</v>
      </c>
      <c r="N2">
        <f>I2</f>
        <v>5.8125796502745688</v>
      </c>
      <c r="O2">
        <f>J2</f>
        <v>0.33739080917370001</v>
      </c>
      <c r="R2" t="s">
        <v>192</v>
      </c>
      <c r="S2" t="s">
        <v>191</v>
      </c>
    </row>
    <row r="3" spans="1:19" ht="15" customHeight="1">
      <c r="C3">
        <v>0.56000000000000005</v>
      </c>
      <c r="D3">
        <v>120</v>
      </c>
      <c r="E3">
        <v>10000</v>
      </c>
      <c r="F3">
        <f t="shared" si="0"/>
        <v>1200000</v>
      </c>
      <c r="G3">
        <f t="shared" si="1"/>
        <v>2142857.1428571427</v>
      </c>
      <c r="H3">
        <f t="shared" si="2"/>
        <v>6.3309932190414244</v>
      </c>
      <c r="L3" s="13"/>
      <c r="M3" t="s">
        <v>20</v>
      </c>
      <c r="N3">
        <f>I5</f>
        <v>5.879385221501269</v>
      </c>
      <c r="O3">
        <f>J5</f>
        <v>0.28689465922806912</v>
      </c>
      <c r="R3" t="s">
        <v>139</v>
      </c>
      <c r="S3">
        <v>0.98189899999999997</v>
      </c>
    </row>
    <row r="4" spans="1:19" ht="15" customHeight="1">
      <c r="C4">
        <v>0.65</v>
      </c>
      <c r="D4">
        <v>55</v>
      </c>
      <c r="E4">
        <v>10000</v>
      </c>
      <c r="F4">
        <f t="shared" si="0"/>
        <v>550000</v>
      </c>
      <c r="G4">
        <f t="shared" si="1"/>
        <v>846153.84615384613</v>
      </c>
      <c r="H4">
        <f t="shared" si="2"/>
        <v>5.9274493328513884</v>
      </c>
      <c r="L4" s="13"/>
      <c r="M4" t="s">
        <v>19</v>
      </c>
      <c r="N4">
        <f>I8</f>
        <v>5.8246253999688378</v>
      </c>
      <c r="O4">
        <f>J8</f>
        <v>0.12972296596037439</v>
      </c>
      <c r="R4" t="s">
        <v>140</v>
      </c>
      <c r="S4">
        <v>0.65950739999999997</v>
      </c>
    </row>
    <row r="5" spans="1:19" ht="15" customHeight="1">
      <c r="B5" t="s">
        <v>16</v>
      </c>
      <c r="C5">
        <v>0.49</v>
      </c>
      <c r="D5">
        <v>88</v>
      </c>
      <c r="E5">
        <v>10000</v>
      </c>
      <c r="F5">
        <f t="shared" si="0"/>
        <v>880000</v>
      </c>
      <c r="G5">
        <f t="shared" si="1"/>
        <v>1795918.3673469387</v>
      </c>
      <c r="H5">
        <f t="shared" si="2"/>
        <v>6.2542865921216553</v>
      </c>
      <c r="I5">
        <f>AVERAGE(H5:H7)</f>
        <v>5.879385221501269</v>
      </c>
      <c r="J5">
        <f>STDEV(H5:H7)/SQRT(COUNT(H5:H7))</f>
        <v>0.28689465922806912</v>
      </c>
      <c r="L5" s="13" t="s">
        <v>21</v>
      </c>
      <c r="M5" t="s">
        <v>22</v>
      </c>
      <c r="N5">
        <f>I12</f>
        <v>6.0779622457132545</v>
      </c>
      <c r="O5">
        <f>J12</f>
        <v>0.20532272360789514</v>
      </c>
      <c r="R5" t="s">
        <v>141</v>
      </c>
      <c r="S5">
        <v>0.74999939999999998</v>
      </c>
    </row>
    <row r="6" spans="1:19" ht="15" customHeight="1">
      <c r="C6">
        <v>0.53</v>
      </c>
      <c r="D6">
        <v>62</v>
      </c>
      <c r="E6">
        <v>10000</v>
      </c>
      <c r="F6">
        <f t="shared" si="0"/>
        <v>620000</v>
      </c>
      <c r="G6">
        <f t="shared" si="1"/>
        <v>1169811.3207547169</v>
      </c>
      <c r="H6">
        <f t="shared" si="2"/>
        <v>6.0681158198974652</v>
      </c>
      <c r="L6" s="13"/>
      <c r="M6" t="s">
        <v>20</v>
      </c>
      <c r="N6">
        <f>I15</f>
        <v>3.0582840623133776</v>
      </c>
      <c r="O6">
        <f>J15</f>
        <v>6.9612680293788351E-2</v>
      </c>
    </row>
    <row r="7" spans="1:19" ht="15" customHeight="1">
      <c r="C7">
        <v>0.57999999999999996</v>
      </c>
      <c r="D7">
        <v>12</v>
      </c>
      <c r="E7">
        <v>10000</v>
      </c>
      <c r="F7">
        <f t="shared" si="0"/>
        <v>120000</v>
      </c>
      <c r="G7">
        <f t="shared" si="1"/>
        <v>206896.55172413794</v>
      </c>
      <c r="H7">
        <f t="shared" si="2"/>
        <v>5.3157532524846873</v>
      </c>
      <c r="L7" s="13"/>
      <c r="M7" t="s">
        <v>19</v>
      </c>
      <c r="N7">
        <f>I18</f>
        <v>5.5596437182991707</v>
      </c>
      <c r="O7">
        <f>J18</f>
        <v>0.14843134468367622</v>
      </c>
    </row>
    <row r="8" spans="1:19" ht="15" customHeight="1">
      <c r="B8" t="s">
        <v>15</v>
      </c>
      <c r="C8">
        <v>0.62</v>
      </c>
      <c r="D8">
        <v>72</v>
      </c>
      <c r="E8">
        <v>10000</v>
      </c>
      <c r="F8">
        <f t="shared" si="0"/>
        <v>720000</v>
      </c>
      <c r="G8">
        <f t="shared" si="1"/>
        <v>1161290.3225806451</v>
      </c>
      <c r="H8">
        <f t="shared" si="2"/>
        <v>6.0649408069330146</v>
      </c>
      <c r="I8">
        <f>AVERAGE(H8:H10)</f>
        <v>5.8246253999688378</v>
      </c>
      <c r="J8">
        <f>STDEV(H8:H10)/SQRT(COUNT(H8:H10))</f>
        <v>0.12972296596037439</v>
      </c>
      <c r="L8" s="13" t="s">
        <v>18</v>
      </c>
      <c r="M8" t="s">
        <v>22</v>
      </c>
      <c r="N8">
        <f>I22</f>
        <v>7.9382164123733583</v>
      </c>
      <c r="O8">
        <f>J22</f>
        <v>0.17702175122905517</v>
      </c>
    </row>
    <row r="9" spans="1:19" ht="15" customHeight="1">
      <c r="C9">
        <v>0.6</v>
      </c>
      <c r="D9">
        <v>25</v>
      </c>
      <c r="E9">
        <v>10000</v>
      </c>
      <c r="F9">
        <f t="shared" si="0"/>
        <v>250000</v>
      </c>
      <c r="G9">
        <f t="shared" si="1"/>
        <v>416666.66666666669</v>
      </c>
      <c r="H9">
        <f t="shared" si="2"/>
        <v>5.6197887582883936</v>
      </c>
      <c r="L9" s="13"/>
      <c r="M9" t="s">
        <v>20</v>
      </c>
      <c r="N9">
        <f>I25</f>
        <v>3.8810758148793867</v>
      </c>
      <c r="O9">
        <f>J25</f>
        <v>0.11403857217418915</v>
      </c>
      <c r="R9" s="13" t="s">
        <v>193</v>
      </c>
      <c r="S9" s="13"/>
    </row>
    <row r="10" spans="1:19" ht="15" customHeight="1">
      <c r="C10">
        <v>0.52</v>
      </c>
      <c r="D10">
        <v>32</v>
      </c>
      <c r="E10">
        <v>10000</v>
      </c>
      <c r="F10">
        <f t="shared" si="0"/>
        <v>320000</v>
      </c>
      <c r="G10">
        <f t="shared" si="1"/>
        <v>615384.61538461538</v>
      </c>
      <c r="H10">
        <f t="shared" si="2"/>
        <v>5.7891466346851068</v>
      </c>
      <c r="L10" s="13"/>
      <c r="M10" t="s">
        <v>19</v>
      </c>
      <c r="N10">
        <f>I28</f>
        <v>7.760666765227711</v>
      </c>
      <c r="O10">
        <f>J28</f>
        <v>7.5246073293958396E-2</v>
      </c>
      <c r="R10" t="s">
        <v>192</v>
      </c>
      <c r="S10" t="s">
        <v>191</v>
      </c>
    </row>
    <row r="11" spans="1:19" ht="15" customHeight="1">
      <c r="L11" s="13" t="s">
        <v>14</v>
      </c>
      <c r="M11" t="s">
        <v>22</v>
      </c>
      <c r="N11">
        <f>I32</f>
        <v>6.9904373471509942</v>
      </c>
      <c r="O11">
        <f>J32</f>
        <v>0.2063075905027224</v>
      </c>
      <c r="R11" t="s">
        <v>103</v>
      </c>
      <c r="S11">
        <v>3.9999999999999998E-7</v>
      </c>
    </row>
    <row r="12" spans="1:19" ht="15" customHeight="1">
      <c r="A12" t="s">
        <v>21</v>
      </c>
      <c r="B12" t="s">
        <v>17</v>
      </c>
      <c r="C12">
        <v>0.77</v>
      </c>
      <c r="D12">
        <v>104</v>
      </c>
      <c r="E12">
        <v>10000</v>
      </c>
      <c r="F12">
        <f t="shared" ref="F12:F20" si="3">D12*E12</f>
        <v>1040000</v>
      </c>
      <c r="G12">
        <f t="shared" ref="G12:G20" si="4">(F12/C12)</f>
        <v>1350649.3506493506</v>
      </c>
      <c r="H12">
        <f t="shared" ref="H12:H20" si="5">LOG10(G12)</f>
        <v>6.1305426141262984</v>
      </c>
      <c r="I12">
        <f>AVERAGE(H12:H14)</f>
        <v>6.0779622457132545</v>
      </c>
      <c r="J12">
        <f>STDEV(H12:H14)/SQRT(COUNT(H12:H14))</f>
        <v>0.20532272360789514</v>
      </c>
      <c r="L12" s="13"/>
      <c r="M12" t="s">
        <v>20</v>
      </c>
      <c r="N12">
        <f>I35</f>
        <v>3.1538637438017241</v>
      </c>
      <c r="O12">
        <f>J35</f>
        <v>0.24086833956941425</v>
      </c>
      <c r="R12" t="s">
        <v>104</v>
      </c>
      <c r="S12">
        <v>0.69466340000000004</v>
      </c>
    </row>
    <row r="13" spans="1:19" ht="15" customHeight="1">
      <c r="C13">
        <v>0.56000000000000005</v>
      </c>
      <c r="D13">
        <v>28</v>
      </c>
      <c r="E13">
        <v>10000</v>
      </c>
      <c r="F13">
        <f t="shared" si="3"/>
        <v>280000</v>
      </c>
      <c r="G13">
        <f t="shared" si="4"/>
        <v>499999.99999999994</v>
      </c>
      <c r="H13">
        <f t="shared" si="5"/>
        <v>5.6989700043360187</v>
      </c>
      <c r="L13" s="13"/>
      <c r="M13" t="s">
        <v>19</v>
      </c>
      <c r="N13">
        <f>I38</f>
        <v>6.1376792729186889</v>
      </c>
      <c r="O13">
        <f>J38</f>
        <v>0.20353712982401637</v>
      </c>
      <c r="R13" t="s">
        <v>105</v>
      </c>
      <c r="S13">
        <v>2.3999999999999999E-6</v>
      </c>
    </row>
    <row r="14" spans="1:19" ht="15" customHeight="1">
      <c r="C14">
        <v>0.67</v>
      </c>
      <c r="D14">
        <v>170</v>
      </c>
      <c r="E14">
        <v>10000</v>
      </c>
      <c r="F14">
        <f t="shared" si="3"/>
        <v>1700000</v>
      </c>
      <c r="G14">
        <f t="shared" si="4"/>
        <v>2537313.4328358206</v>
      </c>
      <c r="H14">
        <f t="shared" si="5"/>
        <v>6.4043741186774472</v>
      </c>
      <c r="R14" t="s">
        <v>106</v>
      </c>
      <c r="S14">
        <v>8.81E-5</v>
      </c>
    </row>
    <row r="15" spans="1:19" ht="15" customHeight="1">
      <c r="B15" t="s">
        <v>16</v>
      </c>
      <c r="C15">
        <v>0.6</v>
      </c>
      <c r="D15">
        <v>5</v>
      </c>
      <c r="E15">
        <v>100</v>
      </c>
      <c r="F15">
        <f t="shared" si="3"/>
        <v>500</v>
      </c>
      <c r="G15">
        <f t="shared" si="4"/>
        <v>833.33333333333337</v>
      </c>
      <c r="H15">
        <f t="shared" si="5"/>
        <v>2.9208187539523753</v>
      </c>
      <c r="I15">
        <f>AVERAGE(H15:H17)</f>
        <v>3.0582840623133776</v>
      </c>
      <c r="J15">
        <f>STDEV(H15:H17)/SQRT(COUNT(H15:H17))</f>
        <v>6.9612680293788351E-2</v>
      </c>
      <c r="R15" t="s">
        <v>107</v>
      </c>
      <c r="S15">
        <v>7.9999999999999996E-7</v>
      </c>
    </row>
    <row r="16" spans="1:19" ht="15" customHeight="1">
      <c r="C16">
        <v>0.5</v>
      </c>
      <c r="D16">
        <v>7</v>
      </c>
      <c r="E16">
        <v>100</v>
      </c>
      <c r="F16">
        <f t="shared" si="3"/>
        <v>700</v>
      </c>
      <c r="G16">
        <f t="shared" si="4"/>
        <v>1400</v>
      </c>
      <c r="H16">
        <f t="shared" si="5"/>
        <v>3.1461280356782382</v>
      </c>
      <c r="R16" t="s">
        <v>108</v>
      </c>
      <c r="S16">
        <v>0.3746893</v>
      </c>
    </row>
    <row r="17" spans="1:19" ht="15" customHeight="1">
      <c r="C17">
        <v>0.78</v>
      </c>
      <c r="D17">
        <v>10</v>
      </c>
      <c r="E17">
        <v>100</v>
      </c>
      <c r="F17">
        <f t="shared" si="3"/>
        <v>1000</v>
      </c>
      <c r="G17">
        <f t="shared" si="4"/>
        <v>1282.051282051282</v>
      </c>
      <c r="H17">
        <f t="shared" si="5"/>
        <v>3.1079053973095196</v>
      </c>
      <c r="R17" t="s">
        <v>109</v>
      </c>
      <c r="S17">
        <v>6.9999999999999997E-7</v>
      </c>
    </row>
    <row r="18" spans="1:19" ht="15" customHeight="1">
      <c r="B18" t="s">
        <v>15</v>
      </c>
      <c r="C18">
        <v>0.87</v>
      </c>
      <c r="D18">
        <v>42</v>
      </c>
      <c r="E18">
        <v>10000</v>
      </c>
      <c r="F18">
        <f t="shared" si="3"/>
        <v>420000</v>
      </c>
      <c r="G18">
        <f t="shared" si="4"/>
        <v>482758.62068965519</v>
      </c>
      <c r="H18">
        <f t="shared" si="5"/>
        <v>5.6837300377792817</v>
      </c>
      <c r="I18">
        <f>AVERAGE(H18:H20)</f>
        <v>5.5596437182991707</v>
      </c>
      <c r="J18">
        <f>STDEV(H18:H20)/SQRT(COUNT(H18:H20))</f>
        <v>0.14843134468367622</v>
      </c>
      <c r="R18" t="s">
        <v>110</v>
      </c>
      <c r="S18">
        <v>5.8060000000000002E-4</v>
      </c>
    </row>
    <row r="19" spans="1:19" ht="15" customHeight="1">
      <c r="C19">
        <v>0.98</v>
      </c>
      <c r="D19">
        <v>18</v>
      </c>
      <c r="E19">
        <v>10000</v>
      </c>
      <c r="F19">
        <f t="shared" si="3"/>
        <v>180000</v>
      </c>
      <c r="G19">
        <f t="shared" si="4"/>
        <v>183673.46938775512</v>
      </c>
      <c r="H19">
        <f t="shared" si="5"/>
        <v>5.2640464294108114</v>
      </c>
      <c r="R19" t="s">
        <v>111</v>
      </c>
      <c r="S19">
        <v>9.9999999999999995E-8</v>
      </c>
    </row>
    <row r="20" spans="1:19" ht="15" customHeight="1">
      <c r="C20">
        <v>0.65</v>
      </c>
      <c r="D20">
        <v>35</v>
      </c>
      <c r="E20">
        <v>10000</v>
      </c>
      <c r="F20">
        <f t="shared" si="3"/>
        <v>350000</v>
      </c>
      <c r="G20">
        <f t="shared" si="4"/>
        <v>538461.5384615385</v>
      </c>
      <c r="H20">
        <f t="shared" si="5"/>
        <v>5.73115468770742</v>
      </c>
      <c r="R20" t="s">
        <v>112</v>
      </c>
      <c r="S20">
        <v>0</v>
      </c>
    </row>
    <row r="21" spans="1:19" ht="15" customHeight="1">
      <c r="R21" t="s">
        <v>113</v>
      </c>
      <c r="S21">
        <v>7.3544100000000001E-2</v>
      </c>
    </row>
    <row r="22" spans="1:19" ht="15" customHeight="1">
      <c r="A22" t="s">
        <v>18</v>
      </c>
      <c r="B22" t="s">
        <v>17</v>
      </c>
      <c r="C22">
        <v>0.69</v>
      </c>
      <c r="D22">
        <v>100</v>
      </c>
      <c r="E22">
        <v>1000000</v>
      </c>
      <c r="F22">
        <f t="shared" ref="F22:F30" si="6">D22*E22</f>
        <v>100000000</v>
      </c>
      <c r="G22">
        <f t="shared" ref="G22:G30" si="7">(F22/C22)</f>
        <v>144927536.23188406</v>
      </c>
      <c r="H22">
        <f t="shared" ref="H22:H30" si="8">LOG10(G22)</f>
        <v>8.1611509092627443</v>
      </c>
      <c r="I22">
        <f>AVERAGE(H22:H24)</f>
        <v>7.9382164123733583</v>
      </c>
      <c r="J22">
        <f>STDEV(H22:H24)/SQRT(COUNT(H22:H24))</f>
        <v>0.17702175122905517</v>
      </c>
      <c r="R22" t="s">
        <v>114</v>
      </c>
      <c r="S22">
        <v>0</v>
      </c>
    </row>
    <row r="23" spans="1:19" ht="15" customHeight="1">
      <c r="C23">
        <v>0.62</v>
      </c>
      <c r="D23">
        <v>72</v>
      </c>
      <c r="E23">
        <v>1000000</v>
      </c>
      <c r="F23">
        <f t="shared" si="6"/>
        <v>72000000</v>
      </c>
      <c r="G23">
        <f t="shared" si="7"/>
        <v>116129032.25806452</v>
      </c>
      <c r="H23">
        <f t="shared" si="8"/>
        <v>8.0649408069330146</v>
      </c>
      <c r="R23" t="s">
        <v>115</v>
      </c>
      <c r="S23">
        <v>0</v>
      </c>
    </row>
    <row r="24" spans="1:19" ht="15" customHeight="1">
      <c r="C24">
        <v>0.49</v>
      </c>
      <c r="D24">
        <v>19</v>
      </c>
      <c r="E24">
        <v>1000000</v>
      </c>
      <c r="F24">
        <f t="shared" si="6"/>
        <v>19000000</v>
      </c>
      <c r="G24">
        <f t="shared" si="7"/>
        <v>38775510.204081632</v>
      </c>
      <c r="H24">
        <f t="shared" si="8"/>
        <v>7.588557520924315</v>
      </c>
      <c r="R24" t="s">
        <v>116</v>
      </c>
      <c r="S24">
        <v>0.99997610000000003</v>
      </c>
    </row>
    <row r="25" spans="1:19" ht="15" customHeight="1">
      <c r="B25" t="s">
        <v>16</v>
      </c>
      <c r="C25">
        <v>0.77</v>
      </c>
      <c r="D25">
        <v>5</v>
      </c>
      <c r="E25">
        <v>1000</v>
      </c>
      <c r="F25">
        <f t="shared" si="6"/>
        <v>5000</v>
      </c>
      <c r="G25">
        <f t="shared" si="7"/>
        <v>6493.5064935064929</v>
      </c>
      <c r="H25">
        <f t="shared" si="8"/>
        <v>3.8124792791635369</v>
      </c>
      <c r="I25">
        <f>AVERAGE(H25:H27)</f>
        <v>3.8810758148793867</v>
      </c>
      <c r="J25">
        <f>STDEV(H25:H27)/SQRT(COUNT(H25:H27))</f>
        <v>0.11403857217418915</v>
      </c>
      <c r="R25" t="s">
        <v>117</v>
      </c>
      <c r="S25">
        <v>0</v>
      </c>
    </row>
    <row r="26" spans="1:19" ht="15" customHeight="1">
      <c r="C26">
        <v>0.75</v>
      </c>
      <c r="D26">
        <v>4</v>
      </c>
      <c r="E26">
        <v>1000</v>
      </c>
      <c r="F26">
        <f t="shared" si="6"/>
        <v>4000</v>
      </c>
      <c r="G26">
        <f t="shared" si="7"/>
        <v>5333.333333333333</v>
      </c>
      <c r="H26">
        <f t="shared" si="8"/>
        <v>3.7269987279362624</v>
      </c>
      <c r="R26" t="s">
        <v>118</v>
      </c>
      <c r="S26">
        <v>2.7230000000000001E-4</v>
      </c>
    </row>
    <row r="27" spans="1:19" ht="15" customHeight="1">
      <c r="C27">
        <v>0.63</v>
      </c>
      <c r="D27">
        <v>8</v>
      </c>
      <c r="E27">
        <v>1000</v>
      </c>
      <c r="F27">
        <f t="shared" si="6"/>
        <v>8000</v>
      </c>
      <c r="G27">
        <f t="shared" si="7"/>
        <v>12698.412698412698</v>
      </c>
      <c r="H27">
        <f t="shared" si="8"/>
        <v>4.1037494375383616</v>
      </c>
      <c r="R27" t="s">
        <v>119</v>
      </c>
      <c r="S27">
        <v>1.36E-5</v>
      </c>
    </row>
    <row r="28" spans="1:19" ht="15" customHeight="1">
      <c r="B28" t="s">
        <v>15</v>
      </c>
      <c r="C28">
        <v>0.8</v>
      </c>
      <c r="D28">
        <v>40</v>
      </c>
      <c r="E28">
        <v>1000000</v>
      </c>
      <c r="F28">
        <f t="shared" si="6"/>
        <v>40000000</v>
      </c>
      <c r="G28">
        <f t="shared" si="7"/>
        <v>50000000</v>
      </c>
      <c r="H28">
        <f t="shared" si="8"/>
        <v>7.6989700043360187</v>
      </c>
      <c r="I28">
        <f>AVERAGE(H28:H30)</f>
        <v>7.760666765227711</v>
      </c>
      <c r="J28">
        <f>STDEV(H28:H30)/SQRT(COUNT(H28:H30))</f>
        <v>7.5246073293958396E-2</v>
      </c>
      <c r="R28" t="s">
        <v>120</v>
      </c>
      <c r="S28">
        <v>8.2600000000000002E-5</v>
      </c>
    </row>
    <row r="29" spans="1:19" ht="15" customHeight="1">
      <c r="C29">
        <v>0.59</v>
      </c>
      <c r="D29">
        <v>48</v>
      </c>
      <c r="E29">
        <v>1000000</v>
      </c>
      <c r="F29">
        <f t="shared" si="6"/>
        <v>48000000</v>
      </c>
      <c r="G29">
        <f t="shared" si="7"/>
        <v>81355932.203389838</v>
      </c>
      <c r="H29">
        <f t="shared" si="8"/>
        <v>7.9103892257334429</v>
      </c>
      <c r="R29" t="s">
        <v>121</v>
      </c>
      <c r="S29">
        <v>0.99999550000000004</v>
      </c>
    </row>
    <row r="30" spans="1:19" ht="15" customHeight="1">
      <c r="C30">
        <v>0.68</v>
      </c>
      <c r="D30">
        <v>32</v>
      </c>
      <c r="E30">
        <v>1000000</v>
      </c>
      <c r="F30">
        <f t="shared" si="6"/>
        <v>32000000</v>
      </c>
      <c r="G30">
        <f t="shared" si="7"/>
        <v>47058823.529411763</v>
      </c>
      <c r="H30">
        <f t="shared" si="8"/>
        <v>7.6726410656136697</v>
      </c>
      <c r="R30" t="s">
        <v>122</v>
      </c>
      <c r="S30">
        <v>1.9999999999999999E-7</v>
      </c>
    </row>
    <row r="31" spans="1:19" ht="15" customHeight="1">
      <c r="R31" t="s">
        <v>123</v>
      </c>
      <c r="S31">
        <v>6.4754900000000004E-2</v>
      </c>
    </row>
    <row r="32" spans="1:19" ht="15" customHeight="1">
      <c r="A32" t="s">
        <v>14</v>
      </c>
      <c r="B32" t="s">
        <v>17</v>
      </c>
      <c r="C32">
        <v>0.71</v>
      </c>
      <c r="D32">
        <v>36</v>
      </c>
      <c r="E32">
        <v>100000</v>
      </c>
      <c r="F32">
        <f t="shared" ref="F32:F40" si="9">D32*E32</f>
        <v>3600000</v>
      </c>
      <c r="G32">
        <f t="shared" ref="G32:G40" si="10">(F32/C32)</f>
        <v>5070422.5352112679</v>
      </c>
      <c r="H32">
        <f t="shared" ref="H32:H40" si="11">LOG10(G32)</f>
        <v>6.7050441520482122</v>
      </c>
      <c r="I32">
        <f>AVERAGE(H32:H34)</f>
        <v>6.9904373471509942</v>
      </c>
      <c r="J32">
        <f>STDEV(H32:H34)/SQRT(COUNT(H32:H34))</f>
        <v>0.2063075905027224</v>
      </c>
      <c r="R32" t="s">
        <v>124</v>
      </c>
      <c r="S32">
        <v>0</v>
      </c>
    </row>
    <row r="33" spans="2:19" ht="15" customHeight="1">
      <c r="C33">
        <v>0.65</v>
      </c>
      <c r="D33">
        <v>160</v>
      </c>
      <c r="E33">
        <v>100000</v>
      </c>
      <c r="F33">
        <f t="shared" si="9"/>
        <v>16000000</v>
      </c>
      <c r="G33">
        <f t="shared" si="10"/>
        <v>24615384.615384616</v>
      </c>
      <c r="H33">
        <f t="shared" si="11"/>
        <v>7.3912066260130693</v>
      </c>
      <c r="R33" t="s">
        <v>125</v>
      </c>
      <c r="S33">
        <v>0.99775729999999996</v>
      </c>
    </row>
    <row r="34" spans="2:19" ht="15" customHeight="1">
      <c r="C34">
        <v>0.6</v>
      </c>
      <c r="D34">
        <v>45</v>
      </c>
      <c r="E34">
        <v>100000</v>
      </c>
      <c r="F34">
        <f t="shared" si="9"/>
        <v>4500000</v>
      </c>
      <c r="G34">
        <f t="shared" si="10"/>
        <v>7500000</v>
      </c>
      <c r="H34">
        <f t="shared" si="11"/>
        <v>6.8750612633917001</v>
      </c>
      <c r="R34" t="s">
        <v>126</v>
      </c>
      <c r="S34">
        <v>1.3320000000000001E-4</v>
      </c>
    </row>
    <row r="35" spans="2:19" ht="15" customHeight="1">
      <c r="B35" t="s">
        <v>16</v>
      </c>
      <c r="C35">
        <v>0.75</v>
      </c>
      <c r="D35">
        <v>4</v>
      </c>
      <c r="E35">
        <v>100</v>
      </c>
      <c r="F35">
        <f t="shared" si="9"/>
        <v>400</v>
      </c>
      <c r="G35">
        <f t="shared" si="10"/>
        <v>533.33333333333337</v>
      </c>
      <c r="H35">
        <f t="shared" si="11"/>
        <v>2.7269987279362624</v>
      </c>
      <c r="I35">
        <f>AVERAGE(H35:H37)</f>
        <v>3.1538637438017241</v>
      </c>
      <c r="J35">
        <f>STDEV(H35:H37)/SQRT(COUNT(H35:H37))</f>
        <v>0.24086833956941425</v>
      </c>
      <c r="R35" t="s">
        <v>127</v>
      </c>
      <c r="S35">
        <v>0</v>
      </c>
    </row>
    <row r="36" spans="2:19" ht="15" customHeight="1">
      <c r="C36">
        <v>0.67</v>
      </c>
      <c r="D36">
        <v>10</v>
      </c>
      <c r="E36">
        <v>100</v>
      </c>
      <c r="F36">
        <f t="shared" si="9"/>
        <v>1000</v>
      </c>
      <c r="G36">
        <f t="shared" si="10"/>
        <v>1492.5373134328358</v>
      </c>
      <c r="H36">
        <f t="shared" si="11"/>
        <v>3.1739251972991736</v>
      </c>
      <c r="R36" t="s">
        <v>128</v>
      </c>
      <c r="S36">
        <v>0.1083626</v>
      </c>
    </row>
    <row r="37" spans="2:19" ht="15" customHeight="1">
      <c r="C37">
        <v>0.55000000000000004</v>
      </c>
      <c r="D37">
        <v>20</v>
      </c>
      <c r="E37">
        <v>100</v>
      </c>
      <c r="F37">
        <f t="shared" si="9"/>
        <v>2000</v>
      </c>
      <c r="G37">
        <f t="shared" si="10"/>
        <v>3636.363636363636</v>
      </c>
      <c r="H37">
        <f t="shared" si="11"/>
        <v>3.5606673061697371</v>
      </c>
      <c r="R37" t="s">
        <v>129</v>
      </c>
      <c r="S37">
        <v>0</v>
      </c>
    </row>
    <row r="38" spans="2:19" ht="15" customHeight="1">
      <c r="B38" t="s">
        <v>15</v>
      </c>
      <c r="C38">
        <v>0.76</v>
      </c>
      <c r="D38">
        <v>12</v>
      </c>
      <c r="E38">
        <v>100000</v>
      </c>
      <c r="F38">
        <f t="shared" si="9"/>
        <v>1200000</v>
      </c>
      <c r="G38">
        <f t="shared" si="10"/>
        <v>1578947.3684210526</v>
      </c>
      <c r="H38">
        <f t="shared" si="11"/>
        <v>6.1983676537668337</v>
      </c>
      <c r="I38">
        <f>AVERAGE(H38:H40)</f>
        <v>6.1376792729186889</v>
      </c>
      <c r="J38">
        <f>STDEV(H38:H40)/SQRT(COUNT(H38:H40))</f>
        <v>0.20353712982401637</v>
      </c>
      <c r="R38" t="s">
        <v>130</v>
      </c>
      <c r="S38">
        <v>1.7E-6</v>
      </c>
    </row>
    <row r="39" spans="2:19" ht="15" customHeight="1">
      <c r="C39">
        <v>0.61</v>
      </c>
      <c r="D39">
        <v>3.5</v>
      </c>
      <c r="E39">
        <v>100000</v>
      </c>
      <c r="F39">
        <f t="shared" si="9"/>
        <v>350000</v>
      </c>
      <c r="G39">
        <f t="shared" si="10"/>
        <v>573770.49180327868</v>
      </c>
      <c r="H39">
        <f t="shared" si="11"/>
        <v>5.7587382093395085</v>
      </c>
      <c r="R39" t="s">
        <v>131</v>
      </c>
      <c r="S39">
        <v>0.14700269999999999</v>
      </c>
    </row>
    <row r="40" spans="2:19" ht="15" customHeight="1">
      <c r="C40">
        <v>0.63</v>
      </c>
      <c r="D40">
        <v>18</v>
      </c>
      <c r="E40">
        <v>100000</v>
      </c>
      <c r="F40">
        <f t="shared" si="9"/>
        <v>1800000</v>
      </c>
      <c r="G40">
        <f t="shared" si="10"/>
        <v>2857142.8571428573</v>
      </c>
      <c r="H40">
        <f t="shared" si="11"/>
        <v>6.4559319556497243</v>
      </c>
      <c r="R40" t="s">
        <v>132</v>
      </c>
      <c r="S40">
        <v>0</v>
      </c>
    </row>
    <row r="41" spans="2:19" ht="15.75" customHeight="1">
      <c r="R41" t="s">
        <v>133</v>
      </c>
      <c r="S41">
        <v>3.6399999999999997E-5</v>
      </c>
    </row>
    <row r="42" spans="2:19" ht="15.75" customHeight="1">
      <c r="R42" t="s">
        <v>134</v>
      </c>
      <c r="S42">
        <v>0</v>
      </c>
    </row>
    <row r="43" spans="2:19" ht="15.75" customHeight="1">
      <c r="R43" t="s">
        <v>135</v>
      </c>
      <c r="S43">
        <v>2.7939700000000001E-2</v>
      </c>
    </row>
    <row r="44" spans="2:19" ht="15.75" customHeight="1">
      <c r="R44" t="s">
        <v>136</v>
      </c>
      <c r="S44">
        <v>0</v>
      </c>
    </row>
    <row r="45" spans="2:19" ht="15.75" customHeight="1">
      <c r="R45" t="s">
        <v>137</v>
      </c>
      <c r="S45">
        <v>5.8609500000000002E-2</v>
      </c>
    </row>
    <row r="46" spans="2:19" ht="15.75" customHeight="1">
      <c r="R46" t="s">
        <v>138</v>
      </c>
      <c r="S46">
        <v>0</v>
      </c>
    </row>
    <row r="47" spans="2:19" ht="15.75" customHeight="1"/>
    <row r="48" spans="2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mergeCells count="6">
    <mergeCell ref="L2:L4"/>
    <mergeCell ref="L5:L7"/>
    <mergeCell ref="L8:L10"/>
    <mergeCell ref="L11:L13"/>
    <mergeCell ref="R1:S1"/>
    <mergeCell ref="R9:S9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B2" sqref="B2"/>
    </sheetView>
  </sheetViews>
  <sheetFormatPr defaultColWidth="8.875" defaultRowHeight="18.75"/>
  <cols>
    <col min="11" max="11" width="15" customWidth="1"/>
  </cols>
  <sheetData>
    <row r="1" spans="1:12">
      <c r="A1" t="s">
        <v>38</v>
      </c>
      <c r="B1" t="s">
        <v>206</v>
      </c>
      <c r="G1" s="13" t="s">
        <v>38</v>
      </c>
      <c r="H1" s="13"/>
      <c r="I1" s="13"/>
      <c r="K1" s="13" t="s">
        <v>193</v>
      </c>
      <c r="L1" s="13"/>
    </row>
    <row r="2" spans="1:12">
      <c r="A2" t="s">
        <v>33</v>
      </c>
      <c r="B2">
        <v>3.7</v>
      </c>
      <c r="C2">
        <f>AVERAGE(B2:B4)</f>
        <v>3.7333333333333329</v>
      </c>
      <c r="D2">
        <f>STDEV(B2:B4)/SQRT(COUNT(B2:B4))</f>
        <v>8.8191710368819648E-2</v>
      </c>
      <c r="G2" t="s">
        <v>33</v>
      </c>
      <c r="H2" t="s">
        <v>32</v>
      </c>
      <c r="I2" t="s">
        <v>35</v>
      </c>
      <c r="K2" t="s">
        <v>192</v>
      </c>
      <c r="L2" t="s">
        <v>191</v>
      </c>
    </row>
    <row r="3" spans="1:12">
      <c r="B3">
        <v>3.9</v>
      </c>
      <c r="F3" t="s">
        <v>206</v>
      </c>
      <c r="G3">
        <f>C2</f>
        <v>3.7333333333333329</v>
      </c>
      <c r="H3">
        <f>C5</f>
        <v>4.166666666666667</v>
      </c>
      <c r="I3">
        <f>C8</f>
        <v>3.2666666666666671</v>
      </c>
      <c r="K3" t="s">
        <v>189</v>
      </c>
      <c r="L3">
        <v>2.56171E-2</v>
      </c>
    </row>
    <row r="4" spans="1:12">
      <c r="B4">
        <v>3.6</v>
      </c>
      <c r="F4" t="s">
        <v>201</v>
      </c>
      <c r="G4">
        <f>D2</f>
        <v>8.8191710368819648E-2</v>
      </c>
      <c r="H4">
        <f>D5</f>
        <v>0.23333333333333328</v>
      </c>
      <c r="I4">
        <f>D8</f>
        <v>6.6666666666666582E-2</v>
      </c>
      <c r="K4" t="s">
        <v>190</v>
      </c>
      <c r="L4">
        <v>0.23936099999999999</v>
      </c>
    </row>
    <row r="5" spans="1:12">
      <c r="A5" t="s">
        <v>32</v>
      </c>
      <c r="B5">
        <v>4.0999999999999996</v>
      </c>
      <c r="C5">
        <f t="shared" ref="C5" si="0">AVERAGE(B5:B7)</f>
        <v>4.166666666666667</v>
      </c>
      <c r="D5">
        <f t="shared" ref="D5" si="1">STDEV(B5:B7)/SQRT(COUNT(B5:B7))</f>
        <v>0.23333333333333328</v>
      </c>
      <c r="K5" t="s">
        <v>141</v>
      </c>
      <c r="L5">
        <v>0.3217411</v>
      </c>
    </row>
    <row r="6" spans="1:12">
      <c r="B6">
        <v>4.5999999999999996</v>
      </c>
    </row>
    <row r="7" spans="1:12">
      <c r="B7">
        <v>3.8</v>
      </c>
    </row>
    <row r="8" spans="1:12">
      <c r="A8" t="s">
        <v>35</v>
      </c>
      <c r="B8">
        <v>3.2</v>
      </c>
      <c r="C8">
        <f t="shared" ref="C8" si="2">AVERAGE(B8:B10)</f>
        <v>3.2666666666666671</v>
      </c>
      <c r="D8">
        <f t="shared" ref="D8" si="3">STDEV(B8:B10)/SQRT(COUNT(B8:B10))</f>
        <v>6.6666666666666582E-2</v>
      </c>
    </row>
    <row r="9" spans="1:12">
      <c r="B9">
        <v>3.4</v>
      </c>
    </row>
    <row r="10" spans="1:12">
      <c r="B10">
        <v>3.2</v>
      </c>
    </row>
  </sheetData>
  <mergeCells count="2">
    <mergeCell ref="G1:I1"/>
    <mergeCell ref="K1:L1"/>
  </mergeCells>
  <phoneticPr fontId="1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workbookViewId="0">
      <selection activeCell="R29" sqref="R29"/>
    </sheetView>
  </sheetViews>
  <sheetFormatPr defaultColWidth="8.875" defaultRowHeight="18.75"/>
  <cols>
    <col min="15" max="15" width="13.5" customWidth="1"/>
    <col min="18" max="18" width="18.625" customWidth="1"/>
    <col min="19" max="19" width="11.75" customWidth="1"/>
  </cols>
  <sheetData>
    <row r="1" spans="1:19">
      <c r="A1" t="s">
        <v>24</v>
      </c>
      <c r="C1" t="s">
        <v>30</v>
      </c>
      <c r="D1" t="s">
        <v>12</v>
      </c>
      <c r="E1" t="s">
        <v>11</v>
      </c>
      <c r="F1" t="s">
        <v>10</v>
      </c>
      <c r="G1" t="s">
        <v>9</v>
      </c>
      <c r="H1" t="s">
        <v>8</v>
      </c>
      <c r="I1" t="s">
        <v>7</v>
      </c>
      <c r="J1" t="s">
        <v>6</v>
      </c>
      <c r="O1" t="s">
        <v>8</v>
      </c>
      <c r="P1" t="s">
        <v>204</v>
      </c>
      <c r="R1" s="13" t="s">
        <v>203</v>
      </c>
      <c r="S1" s="13"/>
    </row>
    <row r="2" spans="1:19">
      <c r="B2" t="s">
        <v>17</v>
      </c>
      <c r="C2">
        <f t="shared" ref="C2:C18" si="0">0.35*0.35*3.14*4</f>
        <v>1.5386</v>
      </c>
      <c r="D2">
        <v>36</v>
      </c>
      <c r="E2">
        <v>200</v>
      </c>
      <c r="F2">
        <f t="shared" ref="F2:F18" si="1">D2*E2</f>
        <v>7200</v>
      </c>
      <c r="G2">
        <f t="shared" ref="G2:G18" si="2">(F2/C2)</f>
        <v>4679.5788379045889</v>
      </c>
      <c r="H2">
        <f t="shared" ref="H2:H18" si="3">LOG10(G2)</f>
        <v>3.6702067683295398</v>
      </c>
      <c r="I2">
        <f>AVERAGE(H2:H7)</f>
        <v>3.7124156144569955</v>
      </c>
      <c r="J2">
        <f>STDEV(H2:H7)/SQRT(COUNT(H2:H7))</f>
        <v>2.4491534054978659E-2</v>
      </c>
      <c r="M2" s="13" t="s">
        <v>23</v>
      </c>
      <c r="N2" t="s">
        <v>33</v>
      </c>
      <c r="O2">
        <f>I2</f>
        <v>3.7124156144569955</v>
      </c>
      <c r="P2">
        <f>J2</f>
        <v>2.4491534054978659E-2</v>
      </c>
      <c r="R2" t="s">
        <v>192</v>
      </c>
      <c r="S2" t="s">
        <v>191</v>
      </c>
    </row>
    <row r="3" spans="1:19">
      <c r="C3">
        <f t="shared" si="0"/>
        <v>1.5386</v>
      </c>
      <c r="D3">
        <v>43</v>
      </c>
      <c r="E3">
        <v>200</v>
      </c>
      <c r="F3">
        <f t="shared" si="1"/>
        <v>8600</v>
      </c>
      <c r="G3">
        <f t="shared" si="2"/>
        <v>5589.4969452749256</v>
      </c>
      <c r="H3">
        <f t="shared" si="3"/>
        <v>3.7473727231418392</v>
      </c>
      <c r="M3" s="13"/>
      <c r="N3" t="s">
        <v>32</v>
      </c>
      <c r="O3">
        <f>I8</f>
        <v>3.7870712331999665</v>
      </c>
      <c r="P3">
        <f>J8</f>
        <v>5.5057690864497924E-2</v>
      </c>
      <c r="R3" t="s">
        <v>172</v>
      </c>
      <c r="S3">
        <v>0.14257739999999999</v>
      </c>
    </row>
    <row r="4" spans="1:19">
      <c r="C4">
        <f t="shared" si="0"/>
        <v>1.5386</v>
      </c>
      <c r="D4">
        <v>50</v>
      </c>
      <c r="E4">
        <v>200</v>
      </c>
      <c r="F4">
        <f t="shared" si="1"/>
        <v>10000</v>
      </c>
      <c r="G4">
        <f t="shared" si="2"/>
        <v>6499.4150526452622</v>
      </c>
      <c r="H4">
        <f t="shared" si="3"/>
        <v>3.8128742718982713</v>
      </c>
      <c r="M4" s="13"/>
      <c r="N4" t="s">
        <v>25</v>
      </c>
      <c r="O4">
        <f>I14</f>
        <v>3.642705083101017</v>
      </c>
      <c r="P4">
        <f>J14</f>
        <v>5.9706749366664744E-2</v>
      </c>
      <c r="R4" t="s">
        <v>173</v>
      </c>
      <c r="S4">
        <v>0.55666309999999997</v>
      </c>
    </row>
    <row r="5" spans="1:19">
      <c r="C5">
        <f t="shared" si="0"/>
        <v>1.5386</v>
      </c>
      <c r="D5">
        <v>34</v>
      </c>
      <c r="E5">
        <v>200</v>
      </c>
      <c r="F5">
        <f t="shared" si="1"/>
        <v>6800</v>
      </c>
      <c r="G5">
        <f t="shared" si="2"/>
        <v>4419.6022357987786</v>
      </c>
      <c r="H5">
        <f t="shared" si="3"/>
        <v>3.6453831846045079</v>
      </c>
      <c r="M5" s="13" t="s">
        <v>21</v>
      </c>
      <c r="N5" t="s">
        <v>33</v>
      </c>
      <c r="O5">
        <f>I23</f>
        <v>6.5482631689273409</v>
      </c>
      <c r="P5">
        <f>J23</f>
        <v>7.1128407802680621E-2</v>
      </c>
      <c r="R5" t="s">
        <v>141</v>
      </c>
      <c r="S5">
        <v>0.62917449999999997</v>
      </c>
    </row>
    <row r="6" spans="1:19">
      <c r="C6">
        <f t="shared" si="0"/>
        <v>1.5386</v>
      </c>
      <c r="D6">
        <v>38</v>
      </c>
      <c r="E6">
        <v>200</v>
      </c>
      <c r="F6">
        <f t="shared" si="1"/>
        <v>7600</v>
      </c>
      <c r="G6">
        <f t="shared" si="2"/>
        <v>4939.5554400103993</v>
      </c>
      <c r="H6">
        <f t="shared" si="3"/>
        <v>3.6936878641790627</v>
      </c>
      <c r="M6" s="13"/>
      <c r="N6" t="s">
        <v>32</v>
      </c>
      <c r="O6">
        <f>I29</f>
        <v>3.4472329682728664</v>
      </c>
      <c r="P6">
        <f>J29</f>
        <v>9.9034418394850166E-2</v>
      </c>
    </row>
    <row r="7" spans="1:19">
      <c r="C7">
        <f t="shared" si="0"/>
        <v>1.5386</v>
      </c>
      <c r="D7">
        <v>39</v>
      </c>
      <c r="E7">
        <v>200</v>
      </c>
      <c r="F7">
        <f t="shared" si="1"/>
        <v>7800</v>
      </c>
      <c r="G7">
        <f t="shared" si="2"/>
        <v>5069.543741063304</v>
      </c>
      <c r="H7">
        <f t="shared" si="3"/>
        <v>3.7049688745887517</v>
      </c>
      <c r="M7" s="13"/>
      <c r="N7" t="s">
        <v>25</v>
      </c>
      <c r="O7">
        <f>I35</f>
        <v>5.5761299520368857</v>
      </c>
      <c r="P7">
        <f>J35</f>
        <v>0.11867954834691458</v>
      </c>
      <c r="R7" s="13" t="s">
        <v>193</v>
      </c>
      <c r="S7" s="13"/>
    </row>
    <row r="8" spans="1:19">
      <c r="B8" t="s">
        <v>16</v>
      </c>
      <c r="C8">
        <f t="shared" si="0"/>
        <v>1.5386</v>
      </c>
      <c r="D8">
        <v>41</v>
      </c>
      <c r="E8">
        <v>200</v>
      </c>
      <c r="F8">
        <f t="shared" si="1"/>
        <v>8200</v>
      </c>
      <c r="G8">
        <f t="shared" si="2"/>
        <v>5329.5203431691152</v>
      </c>
      <c r="H8">
        <f t="shared" si="3"/>
        <v>3.726688124281988</v>
      </c>
      <c r="I8">
        <f>AVERAGE(H8:H13)</f>
        <v>3.7870712331999665</v>
      </c>
      <c r="J8">
        <f>STDEV(H8:H13)/SQRT(COUNT(H8:H13))</f>
        <v>5.5057690864497924E-2</v>
      </c>
      <c r="K8">
        <f>TTEST(H2:H7,H8:H13,2,2)</f>
        <v>0.24367143162848989</v>
      </c>
      <c r="M8" s="13" t="s">
        <v>18</v>
      </c>
      <c r="N8" t="s">
        <v>33</v>
      </c>
      <c r="O8">
        <f>I43</f>
        <v>7.2739796526985208</v>
      </c>
      <c r="P8">
        <f>J43</f>
        <v>0.1185488349681233</v>
      </c>
      <c r="R8" t="s">
        <v>192</v>
      </c>
      <c r="S8" t="s">
        <v>191</v>
      </c>
    </row>
    <row r="9" spans="1:19">
      <c r="C9">
        <f t="shared" si="0"/>
        <v>1.5386</v>
      </c>
      <c r="D9">
        <v>62</v>
      </c>
      <c r="E9">
        <v>200</v>
      </c>
      <c r="F9">
        <f t="shared" si="1"/>
        <v>12400</v>
      </c>
      <c r="G9">
        <f t="shared" si="2"/>
        <v>8059.2746652801252</v>
      </c>
      <c r="H9">
        <f t="shared" si="3"/>
        <v>3.9062959570605065</v>
      </c>
      <c r="M9" s="13"/>
      <c r="N9" t="s">
        <v>32</v>
      </c>
      <c r="O9">
        <f>I52</f>
        <v>2.848473794658041</v>
      </c>
      <c r="P9">
        <f>J52</f>
        <v>0.34431620782464151</v>
      </c>
      <c r="R9" t="s">
        <v>103</v>
      </c>
      <c r="S9">
        <v>1.7E-6</v>
      </c>
    </row>
    <row r="10" spans="1:19">
      <c r="C10">
        <f t="shared" si="0"/>
        <v>1.5386</v>
      </c>
      <c r="D10">
        <v>67</v>
      </c>
      <c r="E10">
        <v>200</v>
      </c>
      <c r="F10">
        <f t="shared" si="1"/>
        <v>13400</v>
      </c>
      <c r="G10">
        <f t="shared" si="2"/>
        <v>8709.2161705446506</v>
      </c>
      <c r="H10">
        <f t="shared" si="3"/>
        <v>3.939979070263079</v>
      </c>
      <c r="M10" s="13"/>
      <c r="N10" t="s">
        <v>25</v>
      </c>
      <c r="O10">
        <f>I59</f>
        <v>6.3352623497336422</v>
      </c>
      <c r="P10">
        <f>J59</f>
        <v>4.9142247528166746E-2</v>
      </c>
      <c r="R10" t="s">
        <v>104</v>
      </c>
      <c r="S10">
        <v>0.1413152</v>
      </c>
    </row>
    <row r="11" spans="1:19">
      <c r="C11">
        <f t="shared" si="0"/>
        <v>1.5386</v>
      </c>
      <c r="D11">
        <v>37</v>
      </c>
      <c r="E11">
        <v>200</v>
      </c>
      <c r="F11">
        <f t="shared" si="1"/>
        <v>7400</v>
      </c>
      <c r="G11">
        <f t="shared" si="2"/>
        <v>4809.5671389574936</v>
      </c>
      <c r="H11">
        <f t="shared" si="3"/>
        <v>3.6821059916292476</v>
      </c>
      <c r="M11" s="13" t="s">
        <v>14</v>
      </c>
      <c r="N11" t="s">
        <v>33</v>
      </c>
      <c r="O11">
        <f>I68</f>
        <v>5.5099956923040656</v>
      </c>
      <c r="P11">
        <f>J68</f>
        <v>0.16858477674542033</v>
      </c>
      <c r="R11" t="s">
        <v>105</v>
      </c>
      <c r="S11">
        <v>0.36274050000000002</v>
      </c>
    </row>
    <row r="12" spans="1:19">
      <c r="C12">
        <f t="shared" si="0"/>
        <v>1.5386</v>
      </c>
      <c r="D12">
        <v>31</v>
      </c>
      <c r="E12">
        <v>200</v>
      </c>
      <c r="F12">
        <f t="shared" si="1"/>
        <v>6200</v>
      </c>
      <c r="G12">
        <f t="shared" si="2"/>
        <v>4029.6373326400626</v>
      </c>
      <c r="H12">
        <f t="shared" si="3"/>
        <v>3.6052659613965252</v>
      </c>
      <c r="M12" s="13"/>
      <c r="N12" t="s">
        <v>32</v>
      </c>
      <c r="O12">
        <f>I80</f>
        <v>1.9735000658465467</v>
      </c>
      <c r="P12">
        <f>J80</f>
        <v>0.20689365242206456</v>
      </c>
      <c r="R12" t="s">
        <v>106</v>
      </c>
      <c r="S12">
        <v>0</v>
      </c>
    </row>
    <row r="13" spans="1:19">
      <c r="C13">
        <f t="shared" si="0"/>
        <v>1.5386</v>
      </c>
      <c r="D13">
        <v>56</v>
      </c>
      <c r="E13">
        <v>200</v>
      </c>
      <c r="F13">
        <f t="shared" si="1"/>
        <v>11200</v>
      </c>
      <c r="G13">
        <f t="shared" si="2"/>
        <v>7279.3448589626933</v>
      </c>
      <c r="H13">
        <f t="shared" si="3"/>
        <v>3.8620922945684528</v>
      </c>
      <c r="M13" s="13"/>
      <c r="N13" t="s">
        <v>25</v>
      </c>
      <c r="O13">
        <f>I91</f>
        <v>5.2754502251759057</v>
      </c>
      <c r="P13">
        <f>J91</f>
        <v>0.31053652981579161</v>
      </c>
      <c r="R13" t="s">
        <v>107</v>
      </c>
      <c r="S13">
        <v>3.5200000000000002E-5</v>
      </c>
    </row>
    <row r="14" spans="1:19">
      <c r="B14" t="s">
        <v>37</v>
      </c>
      <c r="C14">
        <f t="shared" si="0"/>
        <v>1.5386</v>
      </c>
      <c r="D14">
        <v>37</v>
      </c>
      <c r="E14">
        <v>200</v>
      </c>
      <c r="F14">
        <f t="shared" si="1"/>
        <v>7400</v>
      </c>
      <c r="G14">
        <f t="shared" si="2"/>
        <v>4809.5671389574936</v>
      </c>
      <c r="H14">
        <f t="shared" si="3"/>
        <v>3.6821059916292476</v>
      </c>
      <c r="I14">
        <f>AVERAGE(H14:H18)</f>
        <v>3.642705083101017</v>
      </c>
      <c r="J14">
        <f>STDEV(H14:H18)/SQRT(COUNT(H14:H18))</f>
        <v>5.9706749366664744E-2</v>
      </c>
      <c r="K14">
        <f>TTEST(H2:H7,H14:H18,2,2)</f>
        <v>0.27753073468595035</v>
      </c>
      <c r="R14" t="s">
        <v>108</v>
      </c>
      <c r="S14">
        <v>0.98825260000000004</v>
      </c>
    </row>
    <row r="15" spans="1:19">
      <c r="C15">
        <f t="shared" si="0"/>
        <v>1.5386</v>
      </c>
      <c r="D15">
        <v>42</v>
      </c>
      <c r="E15">
        <v>200</v>
      </c>
      <c r="F15">
        <f t="shared" si="1"/>
        <v>8400</v>
      </c>
      <c r="G15">
        <f t="shared" si="2"/>
        <v>5459.5086442220199</v>
      </c>
      <c r="H15">
        <f t="shared" si="3"/>
        <v>3.7371535579601529</v>
      </c>
      <c r="R15" t="s">
        <v>109</v>
      </c>
      <c r="S15">
        <v>0</v>
      </c>
    </row>
    <row r="16" spans="1:19">
      <c r="C16">
        <f t="shared" si="0"/>
        <v>1.5386</v>
      </c>
      <c r="D16">
        <v>45</v>
      </c>
      <c r="E16">
        <v>200</v>
      </c>
      <c r="F16">
        <f t="shared" si="1"/>
        <v>9000</v>
      </c>
      <c r="G16">
        <f t="shared" si="2"/>
        <v>5849.4735473807359</v>
      </c>
      <c r="H16">
        <f t="shared" si="3"/>
        <v>3.7671167813375961</v>
      </c>
      <c r="R16" t="s">
        <v>110</v>
      </c>
      <c r="S16">
        <v>0.99999979999999999</v>
      </c>
    </row>
    <row r="17" spans="1:19">
      <c r="C17">
        <f t="shared" si="0"/>
        <v>1.5386</v>
      </c>
      <c r="D17">
        <v>30</v>
      </c>
      <c r="E17">
        <v>200</v>
      </c>
      <c r="F17">
        <f t="shared" si="1"/>
        <v>6000</v>
      </c>
      <c r="G17">
        <f t="shared" si="2"/>
        <v>3899.6490315871574</v>
      </c>
      <c r="H17">
        <f t="shared" si="3"/>
        <v>3.5910255222819152</v>
      </c>
      <c r="R17" t="s">
        <v>111</v>
      </c>
      <c r="S17">
        <v>0</v>
      </c>
    </row>
    <row r="18" spans="1:19">
      <c r="C18">
        <f t="shared" si="0"/>
        <v>1.5386</v>
      </c>
      <c r="D18">
        <v>21</v>
      </c>
      <c r="E18">
        <v>200</v>
      </c>
      <c r="F18">
        <f t="shared" si="1"/>
        <v>4200</v>
      </c>
      <c r="G18">
        <f t="shared" si="2"/>
        <v>2729.75432211101</v>
      </c>
      <c r="H18">
        <f t="shared" si="3"/>
        <v>3.4361235622961717</v>
      </c>
      <c r="R18" t="s">
        <v>112</v>
      </c>
      <c r="S18">
        <v>0</v>
      </c>
    </row>
    <row r="19" spans="1:19">
      <c r="R19" t="s">
        <v>113</v>
      </c>
      <c r="S19">
        <v>0.67710760000000003</v>
      </c>
    </row>
    <row r="20" spans="1:19">
      <c r="R20" t="s">
        <v>114</v>
      </c>
      <c r="S20">
        <v>0</v>
      </c>
    </row>
    <row r="21" spans="1:19">
      <c r="R21" t="s">
        <v>115</v>
      </c>
      <c r="S21">
        <v>7.1999999999999997E-6</v>
      </c>
    </row>
    <row r="22" spans="1:19">
      <c r="A22" t="s">
        <v>21</v>
      </c>
      <c r="C22" t="s">
        <v>30</v>
      </c>
      <c r="D22" t="s">
        <v>12</v>
      </c>
      <c r="E22" t="s">
        <v>11</v>
      </c>
      <c r="F22" t="s">
        <v>10</v>
      </c>
      <c r="G22" t="s">
        <v>9</v>
      </c>
      <c r="H22" t="s">
        <v>8</v>
      </c>
      <c r="I22" t="s">
        <v>7</v>
      </c>
      <c r="J22" t="s">
        <v>6</v>
      </c>
      <c r="R22" t="s">
        <v>116</v>
      </c>
      <c r="S22">
        <v>2.5119999999999998E-4</v>
      </c>
    </row>
    <row r="23" spans="1:19">
      <c r="B23" t="s">
        <v>17</v>
      </c>
      <c r="C23">
        <f t="shared" ref="C23:C29" si="4">0.35*0.35*3.14*4</f>
        <v>1.5386</v>
      </c>
      <c r="D23">
        <v>19</v>
      </c>
      <c r="E23">
        <v>200000</v>
      </c>
      <c r="F23">
        <f t="shared" ref="F23:F40" si="5">D23*E23</f>
        <v>3800000</v>
      </c>
      <c r="G23">
        <f t="shared" ref="G23:G40" si="6">(F23/C23)</f>
        <v>2469777.7200051998</v>
      </c>
      <c r="H23">
        <f t="shared" ref="H23:H40" si="7">LOG10(G23)</f>
        <v>6.3926578685150819</v>
      </c>
      <c r="I23">
        <f>AVERAGE(H23:H28)</f>
        <v>6.5482631689273409</v>
      </c>
      <c r="J23">
        <f>STDEV(H23:H28)/SQRT(COUNT(H23:H28))</f>
        <v>7.1128407802680621E-2</v>
      </c>
      <c r="R23" t="s">
        <v>117</v>
      </c>
      <c r="S23">
        <v>9.9999999999999995E-8</v>
      </c>
    </row>
    <row r="24" spans="1:19">
      <c r="C24">
        <f t="shared" si="4"/>
        <v>1.5386</v>
      </c>
      <c r="D24">
        <v>20</v>
      </c>
      <c r="E24">
        <v>200000</v>
      </c>
      <c r="F24">
        <f t="shared" si="5"/>
        <v>4000000</v>
      </c>
      <c r="G24">
        <f t="shared" si="6"/>
        <v>2599766.0210581049</v>
      </c>
      <c r="H24">
        <f t="shared" si="7"/>
        <v>6.4149342632262334</v>
      </c>
      <c r="R24" t="s">
        <v>118</v>
      </c>
      <c r="S24">
        <v>0.99862169999999995</v>
      </c>
    </row>
    <row r="25" spans="1:19">
      <c r="C25">
        <f t="shared" si="4"/>
        <v>1.5386</v>
      </c>
      <c r="D25">
        <v>21</v>
      </c>
      <c r="E25">
        <v>200000</v>
      </c>
      <c r="F25">
        <f t="shared" si="5"/>
        <v>4200000</v>
      </c>
      <c r="G25">
        <f t="shared" si="6"/>
        <v>2729754.3221110101</v>
      </c>
      <c r="H25">
        <f t="shared" si="7"/>
        <v>6.4361235622961717</v>
      </c>
      <c r="R25" t="s">
        <v>119</v>
      </c>
      <c r="S25">
        <v>0</v>
      </c>
    </row>
    <row r="26" spans="1:19">
      <c r="C26">
        <f t="shared" si="4"/>
        <v>1.5386</v>
      </c>
      <c r="D26">
        <v>44</v>
      </c>
      <c r="E26">
        <v>200000</v>
      </c>
      <c r="F26">
        <f t="shared" si="5"/>
        <v>8800000</v>
      </c>
      <c r="G26">
        <f t="shared" si="6"/>
        <v>5719485.2463278305</v>
      </c>
      <c r="H26">
        <f t="shared" si="7"/>
        <v>6.75735694404844</v>
      </c>
      <c r="R26" t="s">
        <v>120</v>
      </c>
      <c r="S26">
        <v>0.4882534</v>
      </c>
    </row>
    <row r="27" spans="1:19">
      <c r="C27">
        <f t="shared" si="4"/>
        <v>1.5386</v>
      </c>
      <c r="D27">
        <v>46</v>
      </c>
      <c r="E27">
        <v>200000</v>
      </c>
      <c r="F27">
        <f t="shared" si="5"/>
        <v>9200000</v>
      </c>
      <c r="G27">
        <f t="shared" si="6"/>
        <v>5979461.8484336408</v>
      </c>
      <c r="H27">
        <f t="shared" si="7"/>
        <v>6.7766620992438265</v>
      </c>
      <c r="R27" t="s">
        <v>121</v>
      </c>
      <c r="S27">
        <v>6.3068999999999998E-3</v>
      </c>
    </row>
    <row r="28" spans="1:19">
      <c r="C28">
        <f t="shared" si="4"/>
        <v>1.5386</v>
      </c>
      <c r="D28">
        <v>25</v>
      </c>
      <c r="E28">
        <v>200000</v>
      </c>
      <c r="F28">
        <f t="shared" si="5"/>
        <v>5000000</v>
      </c>
      <c r="G28">
        <f t="shared" si="6"/>
        <v>3249707.5263226312</v>
      </c>
      <c r="H28">
        <f t="shared" si="7"/>
        <v>6.5118442762342905</v>
      </c>
      <c r="R28" t="s">
        <v>122</v>
      </c>
      <c r="S28">
        <v>0</v>
      </c>
    </row>
    <row r="29" spans="1:19">
      <c r="B29" t="s">
        <v>16</v>
      </c>
      <c r="C29">
        <f t="shared" si="4"/>
        <v>1.5386</v>
      </c>
      <c r="D29">
        <v>20</v>
      </c>
      <c r="E29">
        <v>200</v>
      </c>
      <c r="F29">
        <f t="shared" si="5"/>
        <v>4000</v>
      </c>
      <c r="G29">
        <f t="shared" si="6"/>
        <v>2599.7660210581048</v>
      </c>
      <c r="H29">
        <f t="shared" si="7"/>
        <v>3.4149342632262338</v>
      </c>
      <c r="I29">
        <f>AVERAGE(H29:H34)</f>
        <v>3.4472329682728664</v>
      </c>
      <c r="J29">
        <f>STDEV(H29:H34)/SQRT(COUNT(H29:H34))</f>
        <v>9.9034418394850166E-2</v>
      </c>
      <c r="R29" t="s">
        <v>123</v>
      </c>
      <c r="S29">
        <v>3.2328900000000001E-2</v>
      </c>
    </row>
    <row r="30" spans="1:19">
      <c r="C30">
        <f>0.35*0.35*3.14*3</f>
        <v>1.15395</v>
      </c>
      <c r="D30">
        <v>15</v>
      </c>
      <c r="E30">
        <v>200</v>
      </c>
      <c r="F30">
        <f t="shared" si="5"/>
        <v>3000</v>
      </c>
      <c r="G30">
        <f t="shared" si="6"/>
        <v>2599.7660210581048</v>
      </c>
      <c r="H30">
        <f t="shared" si="7"/>
        <v>3.4149342632262338</v>
      </c>
      <c r="R30" t="s">
        <v>124</v>
      </c>
      <c r="S30">
        <v>0</v>
      </c>
    </row>
    <row r="31" spans="1:19">
      <c r="C31">
        <f>0.35*0.35*3.14*3</f>
        <v>1.15395</v>
      </c>
      <c r="D31">
        <v>12</v>
      </c>
      <c r="E31">
        <v>200</v>
      </c>
      <c r="F31">
        <f t="shared" si="5"/>
        <v>2400</v>
      </c>
      <c r="G31">
        <f t="shared" si="6"/>
        <v>2079.8128168464837</v>
      </c>
      <c r="H31">
        <f t="shared" si="7"/>
        <v>3.3180242502181772</v>
      </c>
      <c r="R31" t="s">
        <v>125</v>
      </c>
      <c r="S31">
        <v>6.2063300000000002E-2</v>
      </c>
    </row>
    <row r="32" spans="1:19">
      <c r="C32">
        <f t="shared" ref="C32:C40" si="8">0.35*0.35*3.14*4</f>
        <v>1.5386</v>
      </c>
      <c r="D32">
        <v>62</v>
      </c>
      <c r="E32">
        <v>200</v>
      </c>
      <c r="F32">
        <f t="shared" si="5"/>
        <v>12400</v>
      </c>
      <c r="G32">
        <f t="shared" si="6"/>
        <v>8059.2746652801252</v>
      </c>
      <c r="H32">
        <f t="shared" si="7"/>
        <v>3.9062959570605065</v>
      </c>
      <c r="R32" t="s">
        <v>126</v>
      </c>
      <c r="S32">
        <v>2.0718899999999998E-2</v>
      </c>
    </row>
    <row r="33" spans="1:19">
      <c r="C33">
        <f t="shared" si="8"/>
        <v>1.5386</v>
      </c>
      <c r="D33">
        <v>12</v>
      </c>
      <c r="E33">
        <v>200</v>
      </c>
      <c r="F33">
        <f t="shared" si="5"/>
        <v>2400</v>
      </c>
      <c r="G33">
        <f t="shared" si="6"/>
        <v>1559.859612634863</v>
      </c>
      <c r="H33">
        <f t="shared" si="7"/>
        <v>3.1930855136098772</v>
      </c>
      <c r="R33" t="s">
        <v>127</v>
      </c>
      <c r="S33">
        <v>0</v>
      </c>
    </row>
    <row r="34" spans="1:19">
      <c r="C34">
        <f t="shared" si="8"/>
        <v>1.5386</v>
      </c>
      <c r="D34">
        <v>21</v>
      </c>
      <c r="E34">
        <v>200</v>
      </c>
      <c r="F34">
        <f t="shared" si="5"/>
        <v>4200</v>
      </c>
      <c r="G34">
        <f t="shared" si="6"/>
        <v>2729.75432211101</v>
      </c>
      <c r="H34">
        <f t="shared" si="7"/>
        <v>3.4361235622961717</v>
      </c>
      <c r="R34" t="s">
        <v>128</v>
      </c>
      <c r="S34">
        <v>0.1047621</v>
      </c>
    </row>
    <row r="35" spans="1:19">
      <c r="B35" t="s">
        <v>37</v>
      </c>
      <c r="C35">
        <f t="shared" si="8"/>
        <v>1.5386</v>
      </c>
      <c r="D35">
        <v>33</v>
      </c>
      <c r="E35">
        <v>20000</v>
      </c>
      <c r="F35">
        <f t="shared" si="5"/>
        <v>660000</v>
      </c>
      <c r="G35">
        <f t="shared" si="6"/>
        <v>428961.3934745873</v>
      </c>
      <c r="H35">
        <f t="shared" si="7"/>
        <v>5.6324182074401401</v>
      </c>
      <c r="I35">
        <f>AVERAGE(H35:H40)</f>
        <v>5.5761299520368857</v>
      </c>
      <c r="J35">
        <f>STDEV(H35:H40)/SQRT(COUNT(H35:H40))</f>
        <v>0.11867954834691458</v>
      </c>
      <c r="R35" t="s">
        <v>129</v>
      </c>
      <c r="S35">
        <v>0</v>
      </c>
    </row>
    <row r="36" spans="1:19">
      <c r="C36">
        <f t="shared" si="8"/>
        <v>1.5386</v>
      </c>
      <c r="D36">
        <v>18</v>
      </c>
      <c r="E36">
        <v>20000</v>
      </c>
      <c r="F36">
        <f t="shared" si="5"/>
        <v>360000</v>
      </c>
      <c r="G36">
        <f t="shared" si="6"/>
        <v>233978.94189522942</v>
      </c>
      <c r="H36">
        <f t="shared" si="7"/>
        <v>5.3691767726655586</v>
      </c>
      <c r="R36" t="s">
        <v>130</v>
      </c>
      <c r="S36">
        <v>0</v>
      </c>
    </row>
    <row r="37" spans="1:19">
      <c r="C37">
        <f t="shared" si="8"/>
        <v>1.5386</v>
      </c>
      <c r="D37">
        <v>23</v>
      </c>
      <c r="E37">
        <v>20000</v>
      </c>
      <c r="F37">
        <f t="shared" si="5"/>
        <v>460000</v>
      </c>
      <c r="G37">
        <f t="shared" si="6"/>
        <v>298973.09242168203</v>
      </c>
      <c r="H37">
        <f t="shared" si="7"/>
        <v>5.4756321035798452</v>
      </c>
      <c r="R37" t="s">
        <v>131</v>
      </c>
      <c r="S37">
        <v>7.7573799999999998E-2</v>
      </c>
    </row>
    <row r="38" spans="1:19">
      <c r="C38">
        <f t="shared" si="8"/>
        <v>1.5386</v>
      </c>
      <c r="D38">
        <v>73</v>
      </c>
      <c r="E38">
        <v>20000</v>
      </c>
      <c r="F38">
        <f t="shared" si="5"/>
        <v>1460000</v>
      </c>
      <c r="G38">
        <f t="shared" si="6"/>
        <v>948914.59768620832</v>
      </c>
      <c r="H38">
        <f t="shared" si="7"/>
        <v>5.9772271276827089</v>
      </c>
      <c r="R38" t="s">
        <v>132</v>
      </c>
      <c r="S38">
        <v>0</v>
      </c>
    </row>
    <row r="39" spans="1:19">
      <c r="C39">
        <f t="shared" si="8"/>
        <v>1.5386</v>
      </c>
      <c r="D39">
        <v>119</v>
      </c>
      <c r="E39">
        <v>2000</v>
      </c>
      <c r="F39">
        <f t="shared" si="5"/>
        <v>238000</v>
      </c>
      <c r="G39">
        <f t="shared" si="6"/>
        <v>154686.07825295723</v>
      </c>
      <c r="H39">
        <f t="shared" si="7"/>
        <v>5.1894512289547832</v>
      </c>
      <c r="R39" t="s">
        <v>133</v>
      </c>
      <c r="S39">
        <v>0</v>
      </c>
    </row>
    <row r="40" spans="1:19">
      <c r="C40">
        <f t="shared" si="8"/>
        <v>1.5386</v>
      </c>
      <c r="D40">
        <v>50</v>
      </c>
      <c r="E40">
        <v>20000</v>
      </c>
      <c r="F40">
        <f t="shared" si="5"/>
        <v>1000000</v>
      </c>
      <c r="G40">
        <f t="shared" si="6"/>
        <v>649941.50526452623</v>
      </c>
      <c r="H40">
        <f t="shared" si="7"/>
        <v>5.8128742718982718</v>
      </c>
      <c r="R40" t="s">
        <v>134</v>
      </c>
      <c r="S40">
        <v>0</v>
      </c>
    </row>
    <row r="41" spans="1:19">
      <c r="R41" t="s">
        <v>135</v>
      </c>
      <c r="S41">
        <v>1.9999999999999999E-7</v>
      </c>
    </row>
    <row r="42" spans="1:19">
      <c r="A42" t="s">
        <v>18</v>
      </c>
      <c r="C42" t="s">
        <v>30</v>
      </c>
      <c r="D42" t="s">
        <v>12</v>
      </c>
      <c r="E42" t="s">
        <v>11</v>
      </c>
      <c r="F42" t="s">
        <v>10</v>
      </c>
      <c r="G42" t="s">
        <v>9</v>
      </c>
      <c r="H42" t="s">
        <v>8</v>
      </c>
      <c r="I42" t="s">
        <v>7</v>
      </c>
      <c r="J42" t="s">
        <v>6</v>
      </c>
      <c r="R42" t="s">
        <v>136</v>
      </c>
      <c r="S42">
        <v>0</v>
      </c>
    </row>
    <row r="43" spans="1:19">
      <c r="B43" t="s">
        <v>17</v>
      </c>
      <c r="C43">
        <f t="shared" ref="C43:C52" si="9">0.35*0.35*3.14*4</f>
        <v>1.5386</v>
      </c>
      <c r="D43">
        <v>36</v>
      </c>
      <c r="E43">
        <v>200000</v>
      </c>
      <c r="F43">
        <f t="shared" ref="F43:F65" si="10">D43*E43</f>
        <v>7200000</v>
      </c>
      <c r="G43">
        <f t="shared" ref="G43:G65" si="11">(F43/C43)</f>
        <v>4679578.8379045883</v>
      </c>
      <c r="H43">
        <f t="shared" ref="H43:H65" si="12">LOG10(G43)</f>
        <v>6.6702067683295398</v>
      </c>
      <c r="I43">
        <f>AVERAGE(H43:H51)</f>
        <v>7.2739796526985208</v>
      </c>
      <c r="J43">
        <f>STDEV(H43:H51)/SQRT(COUNT(H43:H51))</f>
        <v>0.1185488349681233</v>
      </c>
      <c r="R43" t="s">
        <v>137</v>
      </c>
      <c r="S43">
        <v>0.99257859999999998</v>
      </c>
    </row>
    <row r="44" spans="1:19">
      <c r="C44">
        <f t="shared" si="9"/>
        <v>1.5386</v>
      </c>
      <c r="D44">
        <v>98</v>
      </c>
      <c r="E44">
        <v>200000</v>
      </c>
      <c r="F44">
        <f t="shared" si="10"/>
        <v>19600000</v>
      </c>
      <c r="G44">
        <f t="shared" si="11"/>
        <v>12738853.503184713</v>
      </c>
      <c r="H44">
        <f t="shared" si="12"/>
        <v>7.1051303432547472</v>
      </c>
      <c r="R44" t="s">
        <v>138</v>
      </c>
      <c r="S44">
        <v>0</v>
      </c>
    </row>
    <row r="45" spans="1:19">
      <c r="C45">
        <f t="shared" si="9"/>
        <v>1.5386</v>
      </c>
      <c r="D45">
        <v>211</v>
      </c>
      <c r="E45">
        <v>200000</v>
      </c>
      <c r="F45">
        <f t="shared" si="10"/>
        <v>42200000</v>
      </c>
      <c r="G45">
        <f t="shared" si="11"/>
        <v>27427531.522163007</v>
      </c>
      <c r="H45">
        <f t="shared" si="12"/>
        <v>7.4381867228599452</v>
      </c>
    </row>
    <row r="46" spans="1:19">
      <c r="C46">
        <f t="shared" si="9"/>
        <v>1.5386</v>
      </c>
      <c r="D46">
        <v>27</v>
      </c>
      <c r="E46">
        <v>2000000</v>
      </c>
      <c r="F46">
        <f t="shared" si="10"/>
        <v>54000000</v>
      </c>
      <c r="G46">
        <f t="shared" si="11"/>
        <v>35096841.284284413</v>
      </c>
      <c r="H46">
        <f t="shared" si="12"/>
        <v>7.5452680317212399</v>
      </c>
    </row>
    <row r="47" spans="1:19">
      <c r="C47">
        <f t="shared" si="9"/>
        <v>1.5386</v>
      </c>
      <c r="D47">
        <v>34</v>
      </c>
      <c r="E47">
        <v>2000000</v>
      </c>
      <c r="F47">
        <f t="shared" si="10"/>
        <v>68000000</v>
      </c>
      <c r="G47">
        <f t="shared" si="11"/>
        <v>44196022.357987784</v>
      </c>
      <c r="H47">
        <f t="shared" si="12"/>
        <v>7.6453831846045075</v>
      </c>
    </row>
    <row r="48" spans="1:19">
      <c r="C48">
        <f t="shared" si="9"/>
        <v>1.5386</v>
      </c>
      <c r="D48">
        <v>34</v>
      </c>
      <c r="E48">
        <v>2000000</v>
      </c>
      <c r="F48">
        <f t="shared" si="10"/>
        <v>68000000</v>
      </c>
      <c r="G48">
        <f t="shared" si="11"/>
        <v>44196022.357987784</v>
      </c>
      <c r="H48">
        <f t="shared" si="12"/>
        <v>7.6453831846045075</v>
      </c>
    </row>
    <row r="49" spans="2:10">
      <c r="C49">
        <f t="shared" si="9"/>
        <v>1.5386</v>
      </c>
      <c r="D49">
        <v>23</v>
      </c>
      <c r="E49">
        <v>2000000</v>
      </c>
      <c r="F49">
        <f t="shared" si="10"/>
        <v>46000000</v>
      </c>
      <c r="G49">
        <f t="shared" si="11"/>
        <v>29897309.242168207</v>
      </c>
      <c r="H49">
        <f t="shared" si="12"/>
        <v>7.4756321035798452</v>
      </c>
    </row>
    <row r="50" spans="2:10">
      <c r="C50">
        <f t="shared" si="9"/>
        <v>1.5386</v>
      </c>
      <c r="D50">
        <v>58</v>
      </c>
      <c r="E50">
        <v>200000</v>
      </c>
      <c r="F50">
        <f t="shared" si="10"/>
        <v>11600000</v>
      </c>
      <c r="G50">
        <f t="shared" si="11"/>
        <v>7539321.4610685036</v>
      </c>
      <c r="H50">
        <f t="shared" si="12"/>
        <v>6.8773322611251899</v>
      </c>
    </row>
    <row r="51" spans="2:10">
      <c r="C51">
        <f t="shared" si="9"/>
        <v>1.5386</v>
      </c>
      <c r="D51">
        <v>89</v>
      </c>
      <c r="E51">
        <v>200000</v>
      </c>
      <c r="F51">
        <f t="shared" si="10"/>
        <v>17800000</v>
      </c>
      <c r="G51">
        <f t="shared" si="11"/>
        <v>11568958.793708567</v>
      </c>
      <c r="H51">
        <f t="shared" si="12"/>
        <v>7.0632942742071654</v>
      </c>
    </row>
    <row r="52" spans="2:10">
      <c r="B52" t="s">
        <v>16</v>
      </c>
      <c r="C52">
        <f t="shared" si="9"/>
        <v>1.5386</v>
      </c>
      <c r="D52">
        <v>19</v>
      </c>
      <c r="E52">
        <v>20</v>
      </c>
      <c r="F52">
        <f t="shared" si="10"/>
        <v>380</v>
      </c>
      <c r="G52">
        <f t="shared" si="11"/>
        <v>246.97777200051996</v>
      </c>
      <c r="H52">
        <f t="shared" si="12"/>
        <v>2.3926578685150814</v>
      </c>
      <c r="I52">
        <f>AVERAGE(H52:H58)</f>
        <v>2.848473794658041</v>
      </c>
      <c r="J52">
        <f>STDEV(H52:H58)/SQRT(COUNT(H52:H58))</f>
        <v>0.34431620782464151</v>
      </c>
    </row>
    <row r="53" spans="2:10">
      <c r="C53">
        <f>0.35*0.35*3.14*3</f>
        <v>1.15395</v>
      </c>
      <c r="D53">
        <v>7</v>
      </c>
      <c r="E53">
        <v>20</v>
      </c>
      <c r="F53">
        <f t="shared" si="10"/>
        <v>140</v>
      </c>
      <c r="G53">
        <f t="shared" si="11"/>
        <v>121.32241431604488</v>
      </c>
      <c r="H53">
        <f t="shared" si="12"/>
        <v>2.0839410441848094</v>
      </c>
    </row>
    <row r="54" spans="2:10">
      <c r="C54">
        <f>0.35*0.35*3.14*3</f>
        <v>1.15395</v>
      </c>
      <c r="D54">
        <v>33</v>
      </c>
      <c r="E54">
        <v>2000</v>
      </c>
      <c r="F54">
        <f t="shared" si="10"/>
        <v>66000</v>
      </c>
      <c r="G54">
        <f t="shared" si="11"/>
        <v>57194.852463278301</v>
      </c>
      <c r="H54">
        <f t="shared" si="12"/>
        <v>4.75735694404844</v>
      </c>
    </row>
    <row r="55" spans="2:10">
      <c r="C55">
        <f t="shared" ref="C55:C65" si="13">0.35*0.35*3.14*4</f>
        <v>1.5386</v>
      </c>
      <c r="D55">
        <v>21</v>
      </c>
      <c r="E55">
        <v>20</v>
      </c>
      <c r="F55">
        <f t="shared" si="10"/>
        <v>420</v>
      </c>
      <c r="G55">
        <f t="shared" si="11"/>
        <v>272.97543221110101</v>
      </c>
      <c r="H55">
        <f t="shared" si="12"/>
        <v>2.4361235622961717</v>
      </c>
    </row>
    <row r="56" spans="2:10">
      <c r="C56">
        <f t="shared" si="13"/>
        <v>1.5386</v>
      </c>
      <c r="D56">
        <v>13</v>
      </c>
      <c r="E56">
        <v>200</v>
      </c>
      <c r="F56">
        <f t="shared" si="10"/>
        <v>2600</v>
      </c>
      <c r="G56">
        <f t="shared" si="11"/>
        <v>1689.8479136877681</v>
      </c>
      <c r="H56">
        <f t="shared" si="12"/>
        <v>3.2278476198690895</v>
      </c>
    </row>
    <row r="57" spans="2:10">
      <c r="C57">
        <f t="shared" si="13"/>
        <v>1.5386</v>
      </c>
      <c r="D57">
        <v>31</v>
      </c>
      <c r="E57">
        <v>20</v>
      </c>
      <c r="F57">
        <f t="shared" si="10"/>
        <v>620</v>
      </c>
      <c r="G57">
        <f t="shared" si="11"/>
        <v>402.96373326400624</v>
      </c>
      <c r="H57">
        <f t="shared" si="12"/>
        <v>2.6052659613965252</v>
      </c>
    </row>
    <row r="58" spans="2:10">
      <c r="C58">
        <f t="shared" si="13"/>
        <v>1.5386</v>
      </c>
      <c r="D58">
        <v>21</v>
      </c>
      <c r="E58">
        <v>20</v>
      </c>
      <c r="F58">
        <f t="shared" si="10"/>
        <v>420</v>
      </c>
      <c r="G58">
        <f t="shared" si="11"/>
        <v>272.97543221110101</v>
      </c>
      <c r="H58">
        <f t="shared" si="12"/>
        <v>2.4361235622961717</v>
      </c>
    </row>
    <row r="59" spans="2:10">
      <c r="B59" t="s">
        <v>37</v>
      </c>
      <c r="C59">
        <f t="shared" si="13"/>
        <v>1.5386</v>
      </c>
      <c r="D59">
        <v>11</v>
      </c>
      <c r="E59">
        <v>200000</v>
      </c>
      <c r="F59">
        <f t="shared" si="10"/>
        <v>2200000</v>
      </c>
      <c r="G59">
        <f t="shared" si="11"/>
        <v>1429871.3115819576</v>
      </c>
      <c r="H59">
        <f t="shared" si="12"/>
        <v>6.1552969527204775</v>
      </c>
      <c r="I59">
        <f>AVERAGE(H59:H65)</f>
        <v>6.3352623497336422</v>
      </c>
      <c r="J59">
        <f>STDEV(H59:H65)/SQRT(COUNT(H59:H65))</f>
        <v>4.9142247528166746E-2</v>
      </c>
    </row>
    <row r="60" spans="2:10">
      <c r="C60">
        <f t="shared" si="13"/>
        <v>1.5386</v>
      </c>
      <c r="D60">
        <v>16</v>
      </c>
      <c r="E60">
        <v>200000</v>
      </c>
      <c r="F60">
        <f t="shared" si="10"/>
        <v>3200000</v>
      </c>
      <c r="G60">
        <f t="shared" si="11"/>
        <v>2079812.8168464839</v>
      </c>
      <c r="H60">
        <f t="shared" si="12"/>
        <v>6.3180242502181772</v>
      </c>
    </row>
    <row r="61" spans="2:10">
      <c r="C61">
        <f t="shared" si="13"/>
        <v>1.5386</v>
      </c>
      <c r="D61">
        <v>19</v>
      </c>
      <c r="E61">
        <v>200000</v>
      </c>
      <c r="F61">
        <f t="shared" si="10"/>
        <v>3800000</v>
      </c>
      <c r="G61">
        <f t="shared" si="11"/>
        <v>2469777.7200051998</v>
      </c>
      <c r="H61">
        <f t="shared" si="12"/>
        <v>6.3926578685150819</v>
      </c>
    </row>
    <row r="62" spans="2:10">
      <c r="C62">
        <f t="shared" si="13"/>
        <v>1.5386</v>
      </c>
      <c r="D62">
        <v>12</v>
      </c>
      <c r="E62">
        <v>200000</v>
      </c>
      <c r="F62">
        <f t="shared" si="10"/>
        <v>2400000</v>
      </c>
      <c r="G62">
        <f t="shared" si="11"/>
        <v>1559859.612634863</v>
      </c>
      <c r="H62">
        <f t="shared" si="12"/>
        <v>6.1930855136098772</v>
      </c>
    </row>
    <row r="63" spans="2:10">
      <c r="C63">
        <f t="shared" si="13"/>
        <v>1.5386</v>
      </c>
      <c r="D63">
        <v>24</v>
      </c>
      <c r="E63">
        <v>200000</v>
      </c>
      <c r="F63">
        <f t="shared" si="10"/>
        <v>4800000</v>
      </c>
      <c r="G63">
        <f t="shared" si="11"/>
        <v>3119719.225269726</v>
      </c>
      <c r="H63">
        <f t="shared" si="12"/>
        <v>6.4941155092738585</v>
      </c>
    </row>
    <row r="64" spans="2:10">
      <c r="C64">
        <f t="shared" si="13"/>
        <v>1.5386</v>
      </c>
      <c r="D64">
        <v>16</v>
      </c>
      <c r="E64">
        <v>200000</v>
      </c>
      <c r="F64">
        <f t="shared" si="10"/>
        <v>3200000</v>
      </c>
      <c r="G64">
        <f t="shared" si="11"/>
        <v>2079812.8168464839</v>
      </c>
      <c r="H64">
        <f t="shared" si="12"/>
        <v>6.3180242502181772</v>
      </c>
    </row>
    <row r="65" spans="1:10">
      <c r="C65">
        <f t="shared" si="13"/>
        <v>1.5386</v>
      </c>
      <c r="D65">
        <v>23</v>
      </c>
      <c r="E65">
        <v>200000</v>
      </c>
      <c r="F65">
        <f t="shared" si="10"/>
        <v>4600000</v>
      </c>
      <c r="G65">
        <f t="shared" si="11"/>
        <v>2989730.9242168204</v>
      </c>
      <c r="H65">
        <f t="shared" si="12"/>
        <v>6.4756321035798452</v>
      </c>
    </row>
    <row r="67" spans="1:10">
      <c r="C67" t="s">
        <v>30</v>
      </c>
      <c r="D67" t="s">
        <v>12</v>
      </c>
      <c r="E67" t="s">
        <v>11</v>
      </c>
      <c r="F67" t="s">
        <v>10</v>
      </c>
      <c r="G67" t="s">
        <v>9</v>
      </c>
      <c r="H67" t="s">
        <v>8</v>
      </c>
      <c r="I67" t="s">
        <v>7</v>
      </c>
      <c r="J67" t="s">
        <v>6</v>
      </c>
    </row>
    <row r="68" spans="1:10">
      <c r="A68" t="s">
        <v>14</v>
      </c>
      <c r="B68" t="s">
        <v>17</v>
      </c>
      <c r="C68">
        <f t="shared" ref="C68:C80" si="14">0.35*0.35*3.14*4</f>
        <v>1.5386</v>
      </c>
      <c r="D68">
        <v>86</v>
      </c>
      <c r="E68">
        <v>20000</v>
      </c>
      <c r="F68">
        <f t="shared" ref="F68:F99" si="15">D68*E68</f>
        <v>1720000</v>
      </c>
      <c r="G68">
        <f t="shared" ref="G68:G99" si="16">(F68/C68)</f>
        <v>1117899.389054985</v>
      </c>
      <c r="H68">
        <f t="shared" ref="H68:H99" si="17">LOG10(G68)</f>
        <v>6.0484027188058205</v>
      </c>
      <c r="I68">
        <f>AVERAGE(H68:H79)</f>
        <v>5.5099956923040656</v>
      </c>
      <c r="J68">
        <f>STDEV(H68:H79)/SQRT(COUNT(H68:H79))</f>
        <v>0.16858477674542033</v>
      </c>
    </row>
    <row r="69" spans="1:10">
      <c r="C69">
        <f t="shared" si="14"/>
        <v>1.5386</v>
      </c>
      <c r="D69">
        <v>53</v>
      </c>
      <c r="E69">
        <v>20000</v>
      </c>
      <c r="F69">
        <f t="shared" si="15"/>
        <v>1060000</v>
      </c>
      <c r="G69">
        <f t="shared" si="16"/>
        <v>688937.99558039778</v>
      </c>
      <c r="H69">
        <f t="shared" si="17"/>
        <v>5.8381801371630413</v>
      </c>
    </row>
    <row r="70" spans="1:10">
      <c r="C70">
        <f t="shared" si="14"/>
        <v>1.5386</v>
      </c>
      <c r="D70">
        <v>43</v>
      </c>
      <c r="E70">
        <v>20000</v>
      </c>
      <c r="F70">
        <f t="shared" si="15"/>
        <v>860000</v>
      </c>
      <c r="G70">
        <f t="shared" si="16"/>
        <v>558949.69452749251</v>
      </c>
      <c r="H70">
        <f t="shared" si="17"/>
        <v>5.7473727231418392</v>
      </c>
    </row>
    <row r="71" spans="1:10">
      <c r="C71">
        <f t="shared" si="14"/>
        <v>1.5386</v>
      </c>
      <c r="D71">
        <v>21</v>
      </c>
      <c r="E71">
        <v>2000</v>
      </c>
      <c r="F71">
        <f t="shared" si="15"/>
        <v>42000</v>
      </c>
      <c r="G71">
        <f t="shared" si="16"/>
        <v>27297.5432211101</v>
      </c>
      <c r="H71">
        <f t="shared" si="17"/>
        <v>4.4361235622961717</v>
      </c>
    </row>
    <row r="72" spans="1:10">
      <c r="C72">
        <f t="shared" si="14"/>
        <v>1.5386</v>
      </c>
      <c r="D72">
        <v>133</v>
      </c>
      <c r="E72">
        <v>2000</v>
      </c>
      <c r="F72">
        <f t="shared" si="15"/>
        <v>266000</v>
      </c>
      <c r="G72">
        <f t="shared" si="16"/>
        <v>172884.44040036396</v>
      </c>
      <c r="H72">
        <f t="shared" si="17"/>
        <v>5.2377559085293388</v>
      </c>
    </row>
    <row r="73" spans="1:10">
      <c r="C73">
        <f t="shared" si="14"/>
        <v>1.5386</v>
      </c>
      <c r="D73">
        <v>33</v>
      </c>
      <c r="E73">
        <v>2000</v>
      </c>
      <c r="F73">
        <f t="shared" si="15"/>
        <v>66000</v>
      </c>
      <c r="G73">
        <f t="shared" si="16"/>
        <v>42896.139347458731</v>
      </c>
      <c r="H73">
        <f t="shared" si="17"/>
        <v>4.6324182074401401</v>
      </c>
    </row>
    <row r="74" spans="1:10">
      <c r="C74">
        <f t="shared" si="14"/>
        <v>1.5386</v>
      </c>
      <c r="D74">
        <v>19</v>
      </c>
      <c r="E74">
        <v>200000</v>
      </c>
      <c r="F74">
        <f t="shared" si="15"/>
        <v>3800000</v>
      </c>
      <c r="G74">
        <f t="shared" si="16"/>
        <v>2469777.7200051998</v>
      </c>
      <c r="H74">
        <f t="shared" si="17"/>
        <v>6.3926578685150819</v>
      </c>
    </row>
    <row r="75" spans="1:10">
      <c r="C75">
        <f t="shared" si="14"/>
        <v>1.5386</v>
      </c>
      <c r="D75">
        <v>23</v>
      </c>
      <c r="E75">
        <v>20000</v>
      </c>
      <c r="F75">
        <f t="shared" si="15"/>
        <v>460000</v>
      </c>
      <c r="G75">
        <f t="shared" si="16"/>
        <v>298973.09242168203</v>
      </c>
      <c r="H75">
        <f t="shared" si="17"/>
        <v>5.4756321035798452</v>
      </c>
    </row>
    <row r="76" spans="1:10">
      <c r="C76">
        <f t="shared" si="14"/>
        <v>1.5386</v>
      </c>
      <c r="D76">
        <v>36</v>
      </c>
      <c r="E76">
        <v>20000</v>
      </c>
      <c r="F76">
        <f t="shared" si="15"/>
        <v>720000</v>
      </c>
      <c r="G76">
        <f t="shared" si="16"/>
        <v>467957.88379045884</v>
      </c>
      <c r="H76">
        <f t="shared" si="17"/>
        <v>5.6702067683295398</v>
      </c>
    </row>
    <row r="77" spans="1:10">
      <c r="C77">
        <f t="shared" si="14"/>
        <v>1.5386</v>
      </c>
      <c r="D77">
        <v>73</v>
      </c>
      <c r="E77">
        <v>20000</v>
      </c>
      <c r="F77">
        <f t="shared" si="15"/>
        <v>1460000</v>
      </c>
      <c r="G77">
        <f t="shared" si="16"/>
        <v>948914.59768620832</v>
      </c>
      <c r="H77">
        <f t="shared" si="17"/>
        <v>5.9772271276827089</v>
      </c>
    </row>
    <row r="78" spans="1:10">
      <c r="C78">
        <f t="shared" si="14"/>
        <v>1.5386</v>
      </c>
      <c r="D78">
        <v>78</v>
      </c>
      <c r="E78">
        <v>2000</v>
      </c>
      <c r="F78">
        <f t="shared" si="15"/>
        <v>156000</v>
      </c>
      <c r="G78">
        <f t="shared" si="16"/>
        <v>101390.87482126609</v>
      </c>
      <c r="H78">
        <f t="shared" si="17"/>
        <v>5.0059988702527329</v>
      </c>
    </row>
    <row r="79" spans="1:10">
      <c r="C79">
        <f t="shared" si="14"/>
        <v>1.5386</v>
      </c>
      <c r="D79">
        <v>35</v>
      </c>
      <c r="E79">
        <v>20000</v>
      </c>
      <c r="F79">
        <f t="shared" si="15"/>
        <v>700000</v>
      </c>
      <c r="G79">
        <f t="shared" si="16"/>
        <v>454959.05368516833</v>
      </c>
      <c r="H79">
        <f t="shared" si="17"/>
        <v>5.6579723119125278</v>
      </c>
    </row>
    <row r="80" spans="1:10">
      <c r="B80" t="s">
        <v>16</v>
      </c>
      <c r="C80">
        <f t="shared" si="14"/>
        <v>1.5386</v>
      </c>
      <c r="D80">
        <v>3</v>
      </c>
      <c r="E80">
        <v>20</v>
      </c>
      <c r="F80">
        <f t="shared" si="15"/>
        <v>60</v>
      </c>
      <c r="G80">
        <f t="shared" si="16"/>
        <v>38.996490315871576</v>
      </c>
      <c r="H80">
        <f t="shared" si="17"/>
        <v>1.5910255222819152</v>
      </c>
      <c r="I80">
        <f>AVERAGE(H80:H90)</f>
        <v>1.9735000658465467</v>
      </c>
      <c r="J80">
        <f>STDEV(H80:H90)/SQRT(COUNT(H80:H90))</f>
        <v>0.20689365242206456</v>
      </c>
    </row>
    <row r="81" spans="2:10">
      <c r="C81">
        <f>0.35*0.35*3.14*3</f>
        <v>1.15395</v>
      </c>
      <c r="D81">
        <v>1</v>
      </c>
      <c r="E81">
        <v>20</v>
      </c>
      <c r="F81">
        <f t="shared" si="15"/>
        <v>20</v>
      </c>
      <c r="G81">
        <f t="shared" si="16"/>
        <v>17.331773473720698</v>
      </c>
      <c r="H81">
        <f t="shared" si="17"/>
        <v>1.2388430041705525</v>
      </c>
    </row>
    <row r="82" spans="2:10">
      <c r="C82">
        <f>0.35*0.35*3.14*3</f>
        <v>1.15395</v>
      </c>
      <c r="D82">
        <v>4</v>
      </c>
      <c r="E82">
        <v>20</v>
      </c>
      <c r="F82">
        <f t="shared" si="15"/>
        <v>80</v>
      </c>
      <c r="G82">
        <f t="shared" si="16"/>
        <v>69.327093894882793</v>
      </c>
      <c r="H82">
        <f t="shared" si="17"/>
        <v>1.840902995498515</v>
      </c>
    </row>
    <row r="83" spans="2:10">
      <c r="C83">
        <f t="shared" ref="C83:C99" si="18">0.35*0.35*3.14*4</f>
        <v>1.5386</v>
      </c>
      <c r="D83">
        <v>7</v>
      </c>
      <c r="E83">
        <v>20</v>
      </c>
      <c r="F83">
        <f t="shared" si="15"/>
        <v>140</v>
      </c>
      <c r="G83">
        <f t="shared" si="16"/>
        <v>90.991810737033674</v>
      </c>
      <c r="H83">
        <f t="shared" si="17"/>
        <v>1.9590023075765095</v>
      </c>
    </row>
    <row r="84" spans="2:10">
      <c r="C84">
        <f t="shared" si="18"/>
        <v>1.5386</v>
      </c>
      <c r="D84">
        <v>6</v>
      </c>
      <c r="E84">
        <v>20</v>
      </c>
      <c r="F84">
        <f t="shared" si="15"/>
        <v>120</v>
      </c>
      <c r="G84">
        <f t="shared" si="16"/>
        <v>77.992980631743151</v>
      </c>
      <c r="H84">
        <f t="shared" si="17"/>
        <v>1.8920555179458962</v>
      </c>
    </row>
    <row r="85" spans="2:10">
      <c r="C85">
        <f t="shared" si="18"/>
        <v>1.5386</v>
      </c>
      <c r="D85">
        <v>6</v>
      </c>
      <c r="E85">
        <v>20</v>
      </c>
      <c r="F85">
        <f t="shared" si="15"/>
        <v>120</v>
      </c>
      <c r="G85">
        <f t="shared" si="16"/>
        <v>77.992980631743151</v>
      </c>
      <c r="H85">
        <f t="shared" si="17"/>
        <v>1.8920555179458962</v>
      </c>
    </row>
    <row r="86" spans="2:10">
      <c r="C86">
        <f t="shared" si="18"/>
        <v>1.5386</v>
      </c>
      <c r="D86">
        <v>59</v>
      </c>
      <c r="E86">
        <v>200</v>
      </c>
      <c r="F86">
        <f t="shared" si="15"/>
        <v>11800</v>
      </c>
      <c r="G86">
        <f t="shared" si="16"/>
        <v>7669.3097621214092</v>
      </c>
      <c r="H86">
        <f t="shared" si="17"/>
        <v>3.8847562792043968</v>
      </c>
    </row>
    <row r="87" spans="2:10">
      <c r="C87">
        <f t="shared" si="18"/>
        <v>1.5386</v>
      </c>
      <c r="D87">
        <v>4</v>
      </c>
      <c r="E87">
        <v>20</v>
      </c>
      <c r="F87">
        <f t="shared" si="15"/>
        <v>80</v>
      </c>
      <c r="G87">
        <f t="shared" si="16"/>
        <v>51.995320421162099</v>
      </c>
      <c r="H87">
        <f t="shared" si="17"/>
        <v>1.7159642588902151</v>
      </c>
    </row>
    <row r="88" spans="2:10">
      <c r="C88">
        <f t="shared" si="18"/>
        <v>1.5386</v>
      </c>
      <c r="D88">
        <v>5</v>
      </c>
      <c r="E88">
        <v>20</v>
      </c>
      <c r="F88">
        <f t="shared" si="15"/>
        <v>100</v>
      </c>
      <c r="G88">
        <f t="shared" si="16"/>
        <v>64.994150526452614</v>
      </c>
      <c r="H88">
        <f t="shared" si="17"/>
        <v>1.8128742718982713</v>
      </c>
    </row>
    <row r="89" spans="2:10">
      <c r="C89">
        <f t="shared" si="18"/>
        <v>1.5386</v>
      </c>
      <c r="D89">
        <v>15</v>
      </c>
      <c r="E89">
        <v>20</v>
      </c>
      <c r="F89">
        <f t="shared" si="15"/>
        <v>300</v>
      </c>
      <c r="G89">
        <f t="shared" si="16"/>
        <v>194.98245157935787</v>
      </c>
      <c r="H89">
        <f t="shared" si="17"/>
        <v>2.2899955266179339</v>
      </c>
    </row>
    <row r="90" spans="2:10">
      <c r="C90">
        <f t="shared" si="18"/>
        <v>1.5386</v>
      </c>
      <c r="D90">
        <v>3</v>
      </c>
      <c r="E90">
        <v>20</v>
      </c>
      <c r="F90">
        <f t="shared" si="15"/>
        <v>60</v>
      </c>
      <c r="G90">
        <f t="shared" si="16"/>
        <v>38.996490315871576</v>
      </c>
      <c r="H90">
        <f t="shared" si="17"/>
        <v>1.5910255222819152</v>
      </c>
    </row>
    <row r="91" spans="2:10">
      <c r="B91" t="s">
        <v>37</v>
      </c>
      <c r="C91">
        <f t="shared" si="18"/>
        <v>1.5386</v>
      </c>
      <c r="D91">
        <v>70</v>
      </c>
      <c r="E91">
        <v>200</v>
      </c>
      <c r="F91">
        <f t="shared" si="15"/>
        <v>14000</v>
      </c>
      <c r="G91">
        <f t="shared" si="16"/>
        <v>9099.1810737033666</v>
      </c>
      <c r="H91">
        <f t="shared" si="17"/>
        <v>3.9590023075765095</v>
      </c>
      <c r="I91">
        <f>AVERAGE(H91:H99)</f>
        <v>5.2754502251759057</v>
      </c>
      <c r="J91">
        <f>STDEV(H91:H99)/SQRT(COUNT(H91:H99))</f>
        <v>0.31053652981579161</v>
      </c>
    </row>
    <row r="92" spans="2:10">
      <c r="C92">
        <f t="shared" si="18"/>
        <v>1.5386</v>
      </c>
      <c r="D92">
        <v>72</v>
      </c>
      <c r="E92">
        <v>2000</v>
      </c>
      <c r="F92">
        <f t="shared" si="15"/>
        <v>144000</v>
      </c>
      <c r="G92">
        <f t="shared" si="16"/>
        <v>93591.576758091775</v>
      </c>
      <c r="H92">
        <f t="shared" si="17"/>
        <v>4.9712367639935211</v>
      </c>
    </row>
    <row r="93" spans="2:10">
      <c r="C93">
        <f t="shared" si="18"/>
        <v>1.5386</v>
      </c>
      <c r="D93">
        <v>7</v>
      </c>
      <c r="E93">
        <v>2000</v>
      </c>
      <c r="F93">
        <f t="shared" si="15"/>
        <v>14000</v>
      </c>
      <c r="G93">
        <f t="shared" si="16"/>
        <v>9099.1810737033666</v>
      </c>
      <c r="H93">
        <f t="shared" si="17"/>
        <v>3.9590023075765095</v>
      </c>
    </row>
    <row r="94" spans="2:10">
      <c r="C94">
        <f t="shared" si="18"/>
        <v>1.5386</v>
      </c>
      <c r="D94">
        <v>20</v>
      </c>
      <c r="E94">
        <v>20000</v>
      </c>
      <c r="F94">
        <f t="shared" si="15"/>
        <v>400000</v>
      </c>
      <c r="G94">
        <f t="shared" si="16"/>
        <v>259976.60210581048</v>
      </c>
      <c r="H94">
        <f t="shared" si="17"/>
        <v>5.4149342632262334</v>
      </c>
    </row>
    <row r="95" spans="2:10">
      <c r="C95">
        <f t="shared" si="18"/>
        <v>1.5386</v>
      </c>
      <c r="D95">
        <v>12</v>
      </c>
      <c r="E95">
        <v>200000</v>
      </c>
      <c r="F95">
        <f t="shared" si="15"/>
        <v>2400000</v>
      </c>
      <c r="G95">
        <f t="shared" si="16"/>
        <v>1559859.612634863</v>
      </c>
      <c r="H95">
        <f t="shared" si="17"/>
        <v>6.1930855136098772</v>
      </c>
    </row>
    <row r="96" spans="2:10">
      <c r="C96">
        <f t="shared" si="18"/>
        <v>1.5386</v>
      </c>
      <c r="D96">
        <v>41</v>
      </c>
      <c r="E96">
        <v>20000</v>
      </c>
      <c r="F96">
        <f t="shared" si="15"/>
        <v>820000</v>
      </c>
      <c r="G96">
        <f t="shared" si="16"/>
        <v>532952.03431691148</v>
      </c>
      <c r="H96">
        <f t="shared" si="17"/>
        <v>5.7266881242819885</v>
      </c>
    </row>
    <row r="97" spans="3:8">
      <c r="C97">
        <f t="shared" si="18"/>
        <v>1.5386</v>
      </c>
      <c r="D97">
        <v>32</v>
      </c>
      <c r="E97">
        <v>20000</v>
      </c>
      <c r="F97">
        <f t="shared" si="15"/>
        <v>640000</v>
      </c>
      <c r="G97">
        <f t="shared" si="16"/>
        <v>415962.56336929678</v>
      </c>
      <c r="H97">
        <f t="shared" si="17"/>
        <v>5.6190542458821584</v>
      </c>
    </row>
    <row r="98" spans="3:8">
      <c r="C98">
        <f t="shared" si="18"/>
        <v>1.5386</v>
      </c>
      <c r="D98">
        <v>40</v>
      </c>
      <c r="E98">
        <v>200000</v>
      </c>
      <c r="F98">
        <f t="shared" si="15"/>
        <v>8000000</v>
      </c>
      <c r="G98">
        <f t="shared" si="16"/>
        <v>5199532.0421162099</v>
      </c>
      <c r="H98">
        <f t="shared" si="17"/>
        <v>6.7159642588902146</v>
      </c>
    </row>
    <row r="99" spans="3:8">
      <c r="C99">
        <f t="shared" si="18"/>
        <v>1.5386</v>
      </c>
      <c r="D99">
        <v>64</v>
      </c>
      <c r="E99">
        <v>2000</v>
      </c>
      <c r="F99">
        <f t="shared" si="15"/>
        <v>128000</v>
      </c>
      <c r="G99">
        <f t="shared" si="16"/>
        <v>83192.512673859354</v>
      </c>
      <c r="H99">
        <f t="shared" si="17"/>
        <v>4.9200842415461397</v>
      </c>
    </row>
  </sheetData>
  <mergeCells count="6">
    <mergeCell ref="R1:S1"/>
    <mergeCell ref="M2:M4"/>
    <mergeCell ref="M8:M10"/>
    <mergeCell ref="M11:M13"/>
    <mergeCell ref="M5:M7"/>
    <mergeCell ref="R7:S7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topLeftCell="A16" workbookViewId="0">
      <selection activeCell="BB3" sqref="BB3"/>
    </sheetView>
  </sheetViews>
  <sheetFormatPr defaultColWidth="7.875" defaultRowHeight="15" customHeight="1"/>
  <sheetData>
    <row r="1" spans="1:59" ht="15" customHeight="1">
      <c r="B1" t="s">
        <v>63</v>
      </c>
      <c r="E1" s="3" t="s">
        <v>207</v>
      </c>
      <c r="G1" s="2" t="s">
        <v>56</v>
      </c>
      <c r="L1" t="s">
        <v>7</v>
      </c>
      <c r="M1" t="s">
        <v>6</v>
      </c>
      <c r="N1" t="s">
        <v>208</v>
      </c>
      <c r="P1" t="s">
        <v>65</v>
      </c>
      <c r="U1" t="s">
        <v>7</v>
      </c>
      <c r="V1" t="s">
        <v>6</v>
      </c>
      <c r="W1" t="s">
        <v>208</v>
      </c>
      <c r="Y1" s="4" t="s">
        <v>67</v>
      </c>
      <c r="Z1" s="4"/>
      <c r="AA1" s="4"/>
      <c r="AB1" s="4"/>
      <c r="AC1" s="4"/>
      <c r="AD1" s="4" t="s">
        <v>68</v>
      </c>
      <c r="AE1" s="4" t="s">
        <v>69</v>
      </c>
      <c r="AF1" s="4" t="s">
        <v>209</v>
      </c>
      <c r="AG1" s="4"/>
      <c r="AH1" t="s">
        <v>71</v>
      </c>
      <c r="AM1" t="s">
        <v>7</v>
      </c>
      <c r="AN1" t="s">
        <v>6</v>
      </c>
      <c r="AO1" s="4" t="s">
        <v>209</v>
      </c>
      <c r="AQ1" t="s">
        <v>59</v>
      </c>
      <c r="AV1" t="s">
        <v>7</v>
      </c>
      <c r="AW1" t="s">
        <v>6</v>
      </c>
      <c r="AX1" s="4" t="s">
        <v>209</v>
      </c>
      <c r="AY1" s="10"/>
      <c r="AZ1" t="s">
        <v>62</v>
      </c>
      <c r="BE1" t="s">
        <v>7</v>
      </c>
      <c r="BF1" t="s">
        <v>6</v>
      </c>
      <c r="BG1" s="4" t="s">
        <v>209</v>
      </c>
    </row>
    <row r="2" spans="1:59" ht="15" customHeight="1">
      <c r="A2" t="s">
        <v>33</v>
      </c>
      <c r="B2" s="2">
        <v>13.3</v>
      </c>
      <c r="C2">
        <f>AVERAGE(B2:B5)</f>
        <v>13.23</v>
      </c>
      <c r="D2">
        <f>POWER(2,C2-B2)</f>
        <v>0.95263799804393712</v>
      </c>
      <c r="E2">
        <f t="shared" ref="E2:E9" si="0">GEOMEAN(D2,D12)</f>
        <v>0.82430491373443115</v>
      </c>
      <c r="G2" t="s">
        <v>33</v>
      </c>
      <c r="H2" s="2">
        <v>22.37</v>
      </c>
      <c r="I2">
        <f>AVERAGE(H2:H5)</f>
        <v>22.142499999999998</v>
      </c>
      <c r="J2">
        <f>POWER(2,I2-H2)</f>
        <v>0.85411367634530067</v>
      </c>
      <c r="K2">
        <f>J2/E2</f>
        <v>1.0361623012482406</v>
      </c>
      <c r="L2">
        <f>AVERAGE(K2:K5)</f>
        <v>1.0010757898139506</v>
      </c>
      <c r="M2">
        <f>STDEV(K2:K5)/SQRT(COUNT(K2:K5))</f>
        <v>2.6629611425123122E-2</v>
      </c>
      <c r="P2" t="s">
        <v>33</v>
      </c>
      <c r="Q2" s="2">
        <v>21.48</v>
      </c>
      <c r="R2">
        <f>AVERAGE(Q2:Q5)</f>
        <v>21.387499999999999</v>
      </c>
      <c r="S2">
        <f>POWER(2,R2-Q2)</f>
        <v>0.93789609015201381</v>
      </c>
      <c r="T2">
        <f>S2/E2</f>
        <v>1.1378023769177465</v>
      </c>
      <c r="U2">
        <f>AVERAGE(T2:T5)</f>
        <v>1.0038869535331163</v>
      </c>
      <c r="V2">
        <f>STDEV(T2:T5)/SQRT(COUNT(T2:T5))</f>
        <v>5.1625203804378739E-2</v>
      </c>
      <c r="Y2" s="4" t="s">
        <v>41</v>
      </c>
      <c r="Z2" s="5">
        <v>19.62</v>
      </c>
      <c r="AA2">
        <f>AVERAGE(Z2:Z5)</f>
        <v>19.3825</v>
      </c>
      <c r="AB2">
        <f>POWER(2,AA2-Z2)</f>
        <v>0.84821388222865657</v>
      </c>
      <c r="AC2">
        <f>AB2/E2</f>
        <v>1.0290050054243984</v>
      </c>
      <c r="AD2">
        <f>AVERAGE(AC2:AC5)</f>
        <v>1.0006615948359536</v>
      </c>
      <c r="AE2">
        <f>STDEV(AC2:AC5)/SQRT(COUNT(AC2:AC5))</f>
        <v>2.0998587331757617E-2</v>
      </c>
      <c r="AH2" t="s">
        <v>33</v>
      </c>
      <c r="AI2" s="2">
        <v>25.27</v>
      </c>
      <c r="AJ2">
        <f>AVERAGE(AI2:AI5)</f>
        <v>25.14</v>
      </c>
      <c r="AK2">
        <f>POWER(2,AJ2-AI2)</f>
        <v>0.91383145022940115</v>
      </c>
      <c r="AL2">
        <f>AK2/E2</f>
        <v>1.1086085197398363</v>
      </c>
      <c r="AM2">
        <f>AVERAGE(AL2:AL5)</f>
        <v>1.0026640098401864</v>
      </c>
      <c r="AN2">
        <f>STDEV(AL2:AL5)/SQRT(COUNT(AL2:AL5))</f>
        <v>4.2315248850980057E-2</v>
      </c>
      <c r="AQ2" t="s">
        <v>33</v>
      </c>
      <c r="AR2" s="2">
        <v>20.87</v>
      </c>
      <c r="AS2">
        <f>AVERAGE(AR2:AR5)</f>
        <v>20.745000000000001</v>
      </c>
      <c r="AT2">
        <f>POWER(2,AS2-AR2)</f>
        <v>0.91700404320467122</v>
      </c>
      <c r="AU2">
        <f>AT2/E2</f>
        <v>1.1124573297158644</v>
      </c>
      <c r="AV2">
        <f>AVERAGE(AU2:AU5)</f>
        <v>1.0019943752419067</v>
      </c>
      <c r="AW2">
        <f>STDEV(AU2:AU5)/SQRT(COUNT(AU2:AU5))</f>
        <v>3.7302900459309632E-2</v>
      </c>
      <c r="AZ2" t="s">
        <v>33</v>
      </c>
      <c r="BA2" s="2">
        <v>21.6</v>
      </c>
      <c r="BB2">
        <f>AVERAGE(BA2:BA5)</f>
        <v>21.267500000000002</v>
      </c>
      <c r="BC2">
        <f>POWER(2,BB2-BA2)</f>
        <v>0.79415911781936055</v>
      </c>
      <c r="BD2">
        <f>BC2/E2</f>
        <v>0.96342882905004401</v>
      </c>
      <c r="BE2">
        <f>AVERAGE(BD2:BD5)</f>
        <v>1.0242397933559233</v>
      </c>
      <c r="BF2">
        <f>STDEV(BD2:BD5)/SQRT(COUNT(BD2:BD5))</f>
        <v>0.12386181643495407</v>
      </c>
    </row>
    <row r="3" spans="1:59" ht="15" customHeight="1">
      <c r="B3" s="2">
        <v>13.32</v>
      </c>
      <c r="D3">
        <f>POWER(2,C2-B3)</f>
        <v>0.93952274921401191</v>
      </c>
      <c r="E3">
        <f t="shared" si="0"/>
        <v>0.9974040733330809</v>
      </c>
      <c r="H3" s="2">
        <v>22.17</v>
      </c>
      <c r="J3">
        <f>POWER(2,I2-H3)</f>
        <v>0.98111897499831624</v>
      </c>
      <c r="K3">
        <f t="shared" ref="K3:K9" si="1">J3/E3</f>
        <v>0.98367251671597467</v>
      </c>
      <c r="Q3" s="2">
        <v>21.51</v>
      </c>
      <c r="S3">
        <f>POWER(2,R2-Q3)</f>
        <v>0.91859446772229969</v>
      </c>
      <c r="T3">
        <f t="shared" ref="T3:T9" si="2">S3/E3</f>
        <v>0.92098527796520946</v>
      </c>
      <c r="Y3" s="4"/>
      <c r="Z3" s="5">
        <v>19.45</v>
      </c>
      <c r="AB3">
        <f>POWER(2,AA2-Z3)</f>
        <v>0.95429022503218575</v>
      </c>
      <c r="AC3">
        <f t="shared" ref="AC3:AC9" si="3">AB3/E3</f>
        <v>0.95677394001728988</v>
      </c>
      <c r="AI3" s="2">
        <v>25.18</v>
      </c>
      <c r="AK3">
        <f>POWER(2,AJ2-AI3)</f>
        <v>0.97265494741228609</v>
      </c>
      <c r="AL3">
        <f t="shared" ref="AL3:AL9" si="4">AK3/E3</f>
        <v>0.97518645994888586</v>
      </c>
      <c r="AR3" s="2">
        <v>20.81</v>
      </c>
      <c r="AT3">
        <f>POWER(2,AS2-AR3)</f>
        <v>0.95594531759374368</v>
      </c>
      <c r="AU3">
        <f t="shared" ref="AU3:AU9" si="5">AT3/E3</f>
        <v>0.95843334026018945</v>
      </c>
      <c r="BA3" s="2">
        <v>21.77</v>
      </c>
      <c r="BC3">
        <f>POWER(2,BB2-BA3)</f>
        <v>0.70588251955543957</v>
      </c>
      <c r="BD3">
        <f t="shared" ref="BD3:BD9" si="6">BC3/E3</f>
        <v>0.70771970801818818</v>
      </c>
    </row>
    <row r="4" spans="1:59" ht="15" customHeight="1">
      <c r="B4" s="2">
        <v>13.14</v>
      </c>
      <c r="D4">
        <f>POWER(2,C2-B4)</f>
        <v>1.0643701824533598</v>
      </c>
      <c r="E4">
        <f t="shared" si="0"/>
        <v>1.126033696001693</v>
      </c>
      <c r="H4" s="2">
        <v>21.9</v>
      </c>
      <c r="J4">
        <f>POWER(2,I2-H4)</f>
        <v>1.1830409399489079</v>
      </c>
      <c r="K4">
        <f t="shared" si="1"/>
        <v>1.0506265879517065</v>
      </c>
      <c r="Q4" s="2">
        <v>21.17</v>
      </c>
      <c r="S4">
        <f>POWER(2,R2-Q4)</f>
        <v>1.1627170047041202</v>
      </c>
      <c r="T4">
        <f t="shared" si="2"/>
        <v>1.0325774520182494</v>
      </c>
      <c r="Y4" s="4"/>
      <c r="Z4" s="5">
        <v>19.149999999999999</v>
      </c>
      <c r="AB4">
        <f>POWER(2,AA2-Z4)</f>
        <v>1.174869079258039</v>
      </c>
      <c r="AC4">
        <f t="shared" si="3"/>
        <v>1.0433693800014601</v>
      </c>
      <c r="AI4" s="2">
        <v>24.94</v>
      </c>
      <c r="AK4">
        <f>POWER(2,AJ2-AI4)</f>
        <v>1.1486983549970344</v>
      </c>
      <c r="AL4">
        <f t="shared" si="4"/>
        <v>1.0201278692421185</v>
      </c>
      <c r="AR4" s="2">
        <v>20.64</v>
      </c>
      <c r="AT4">
        <f>POWER(2,AS2-AR4)</f>
        <v>1.0754943904573786</v>
      </c>
      <c r="AU4">
        <f t="shared" si="5"/>
        <v>0.95511741280587892</v>
      </c>
      <c r="BA4" s="2">
        <v>20.9</v>
      </c>
      <c r="BC4">
        <f>POWER(2,BB2-BA4)</f>
        <v>1.290115293073862</v>
      </c>
      <c r="BD4">
        <f t="shared" si="6"/>
        <v>1.1457164183050543</v>
      </c>
    </row>
    <row r="5" spans="1:59" ht="15" customHeight="1">
      <c r="B5" s="2">
        <v>13.16</v>
      </c>
      <c r="D5">
        <f>POWER(2,C2-B5)</f>
        <v>1.0497166836230676</v>
      </c>
      <c r="E5">
        <f t="shared" si="0"/>
        <v>1.0801637217256363</v>
      </c>
      <c r="H5" s="2">
        <v>22.13</v>
      </c>
      <c r="J5">
        <f>POWER(2,I2-H5)</f>
        <v>1.0087019837903985</v>
      </c>
      <c r="K5">
        <f t="shared" si="1"/>
        <v>0.93384175333988007</v>
      </c>
      <c r="Q5" s="2">
        <v>21.39</v>
      </c>
      <c r="S5">
        <f>POWER(2,R2-Q5)</f>
        <v>0.99826863259739163</v>
      </c>
      <c r="T5">
        <f t="shared" si="2"/>
        <v>0.92418270723125973</v>
      </c>
      <c r="Y5" s="4"/>
      <c r="Z5" s="5">
        <v>19.309999999999999</v>
      </c>
      <c r="AB5">
        <f>POWER(2,AA2-Z5)</f>
        <v>1.051537280994008</v>
      </c>
      <c r="AC5">
        <f t="shared" si="3"/>
        <v>0.97349805390066646</v>
      </c>
      <c r="AI5" s="2">
        <v>25.17</v>
      </c>
      <c r="AK5">
        <f>POWER(2,AJ2-AI5)</f>
        <v>0.97942029758692617</v>
      </c>
      <c r="AL5">
        <f t="shared" si="4"/>
        <v>0.90673319042990486</v>
      </c>
      <c r="AR5" s="2">
        <v>20.66</v>
      </c>
      <c r="AT5">
        <f>POWER(2,AS2-AR5)</f>
        <v>1.0606877413682174</v>
      </c>
      <c r="AU5">
        <f t="shared" si="5"/>
        <v>0.98196941818569439</v>
      </c>
      <c r="BA5" s="2">
        <v>20.8</v>
      </c>
      <c r="BC5">
        <f>POWER(2,BB2-BA5)</f>
        <v>1.3827113347287956</v>
      </c>
      <c r="BD5">
        <f t="shared" si="6"/>
        <v>1.2800942180504067</v>
      </c>
    </row>
    <row r="6" spans="1:59" ht="15" customHeight="1">
      <c r="A6" t="s">
        <v>32</v>
      </c>
      <c r="B6" s="2">
        <v>13.92</v>
      </c>
      <c r="D6">
        <f>POWER(2,C2-B6)</f>
        <v>0.61985384996949355</v>
      </c>
      <c r="E6">
        <f t="shared" si="0"/>
        <v>0.54762112268449414</v>
      </c>
      <c r="G6" t="s">
        <v>32</v>
      </c>
      <c r="H6" s="2">
        <v>23.62</v>
      </c>
      <c r="J6">
        <f>POWER(2,I2-H6)</f>
        <v>0.35911056432896737</v>
      </c>
      <c r="K6">
        <f t="shared" si="1"/>
        <v>0.6557646326141896</v>
      </c>
      <c r="L6">
        <f t="shared" ref="L6" si="7">AVERAGE(K6:K9)</f>
        <v>0.64242426513541973</v>
      </c>
      <c r="M6">
        <f t="shared" ref="M6" si="8">STDEV(K6:K9)/SQRT(COUNT(K6:K9))</f>
        <v>3.0935552706100568E-2</v>
      </c>
      <c r="N6">
        <f>TTEST(K2:K5,K6:K9,2,2)</f>
        <v>1.2050360651886127E-4</v>
      </c>
      <c r="P6" t="s">
        <v>32</v>
      </c>
      <c r="Q6" s="2">
        <v>24.35</v>
      </c>
      <c r="S6">
        <f>POWER(2,R2-Q6)</f>
        <v>0.12829172298630284</v>
      </c>
      <c r="T6">
        <f t="shared" si="2"/>
        <v>0.23427095426378705</v>
      </c>
      <c r="U6">
        <f t="shared" ref="U6" si="9">AVERAGE(T6:T9)</f>
        <v>0.24417599669304327</v>
      </c>
      <c r="V6">
        <f t="shared" ref="V6" si="10">STDEV(T6:T9)/SQRT(COUNT(T6:T9))</f>
        <v>7.9890811019104075E-3</v>
      </c>
      <c r="W6">
        <f>TTEST(T2:T5,T6:T9,2,2)</f>
        <v>6.6300189409173618E-6</v>
      </c>
      <c r="Y6" t="s">
        <v>32</v>
      </c>
      <c r="Z6" s="2">
        <v>21.91</v>
      </c>
      <c r="AB6">
        <f>POWER(2,AA2-Z6)</f>
        <v>0.1734389700930265</v>
      </c>
      <c r="AC6">
        <f t="shared" si="3"/>
        <v>0.31671344093305082</v>
      </c>
      <c r="AD6">
        <f t="shared" ref="AD6" si="11">AVERAGE(AC6:AC9)</f>
        <v>0.28324146556754676</v>
      </c>
      <c r="AE6">
        <f t="shared" ref="AE6" si="12">STDEV(AC6:AC9)/SQRT(COUNT(AC6:AC9))</f>
        <v>1.7866909378291936E-2</v>
      </c>
      <c r="AF6">
        <f>TTEST(AC2:AC5,AC6:AC9,2,2)</f>
        <v>2.1248613922242658E-7</v>
      </c>
      <c r="AH6" s="4" t="s">
        <v>40</v>
      </c>
      <c r="AI6" s="5">
        <v>26.41</v>
      </c>
      <c r="AK6">
        <f>POWER(2,AJ2-AI6)</f>
        <v>0.414659772907221</v>
      </c>
      <c r="AL6">
        <f t="shared" si="4"/>
        <v>0.75720193347275733</v>
      </c>
      <c r="AM6">
        <f t="shared" ref="AM6" si="13">AVERAGE(AL6:AL9)</f>
        <v>0.68920732903524984</v>
      </c>
      <c r="AN6">
        <f t="shared" ref="AN6" si="14">STDEV(AL6:AL9)/SQRT(COUNT(AL6:AL9))</f>
        <v>3.8091729764017014E-2</v>
      </c>
      <c r="AO6">
        <f>TTEST(AL2:AL5,AL6:AL9,2,2)</f>
        <v>1.507057790489355E-3</v>
      </c>
      <c r="AQ6" s="4" t="s">
        <v>40</v>
      </c>
      <c r="AR6" s="5">
        <v>16.100000000000001</v>
      </c>
      <c r="AT6">
        <f>POWER(2,AS2-AR6)</f>
        <v>25.019828580114979</v>
      </c>
      <c r="AU6">
        <f t="shared" si="5"/>
        <v>45.688209500512414</v>
      </c>
      <c r="AV6">
        <f t="shared" ref="AV6" si="15">AVERAGE(AU6:AU9)</f>
        <v>40.878680921352313</v>
      </c>
      <c r="AW6">
        <f t="shared" ref="AW6" si="16">STDEV(AU6:AU9)/SQRT(COUNT(AU6:AU9))</f>
        <v>1.8756757001601396</v>
      </c>
      <c r="AX6">
        <f>TTEST(AU2:AU5,AU6:AU9,2,2)</f>
        <v>7.0698254570757031E-7</v>
      </c>
      <c r="AZ6" s="4" t="s">
        <v>40</v>
      </c>
      <c r="BA6" s="5">
        <v>22.23</v>
      </c>
      <c r="BC6">
        <f>POWER(2,BB2-BA6)</f>
        <v>0.51316689194521259</v>
      </c>
      <c r="BD6">
        <f t="shared" si="6"/>
        <v>0.93708381705515043</v>
      </c>
      <c r="BE6">
        <f t="shared" ref="BE6" si="17">AVERAGE(BD6:BD9)</f>
        <v>1.4983625131283165</v>
      </c>
      <c r="BF6">
        <f t="shared" ref="BF6" si="18">STDEV(BD6:BD9)/SQRT(COUNT(BD6:BD9))</f>
        <v>0.1964013401878747</v>
      </c>
      <c r="BG6">
        <f>TTEST(BD2:BD5,BD6:BD9,2,2)</f>
        <v>8.7214339152173095E-2</v>
      </c>
    </row>
    <row r="7" spans="1:59" ht="15" customHeight="1">
      <c r="B7" s="2">
        <v>14</v>
      </c>
      <c r="D7">
        <f>POWER(2,C2-B7)</f>
        <v>0.58641747461593952</v>
      </c>
      <c r="E7">
        <f t="shared" si="0"/>
        <v>0.45101583750893287</v>
      </c>
      <c r="H7" s="2">
        <v>23.85</v>
      </c>
      <c r="J7">
        <f>POWER(2,I2-H7)</f>
        <v>0.30619019714935886</v>
      </c>
      <c r="K7">
        <f t="shared" si="1"/>
        <v>0.67889012244119795</v>
      </c>
      <c r="Q7" s="2">
        <v>24.44</v>
      </c>
      <c r="S7">
        <f>POWER(2,R2-Q7)</f>
        <v>0.12053299228149365</v>
      </c>
      <c r="T7">
        <f t="shared" si="2"/>
        <v>0.26724780430599926</v>
      </c>
      <c r="Z7" s="2">
        <v>22.23</v>
      </c>
      <c r="AB7">
        <f>POWER(2,AA2-Z7)</f>
        <v>0.13893673454169084</v>
      </c>
      <c r="AC7">
        <f t="shared" si="3"/>
        <v>0.30805289523550056</v>
      </c>
      <c r="AH7" s="4"/>
      <c r="AI7" s="5">
        <v>26.71</v>
      </c>
      <c r="AK7">
        <f>POWER(2,AJ2-AI7)</f>
        <v>0.3368083942164225</v>
      </c>
      <c r="AL7">
        <f t="shared" si="4"/>
        <v>0.74677731069643782</v>
      </c>
      <c r="AQ7" s="4"/>
      <c r="AR7" s="5">
        <v>16.57</v>
      </c>
      <c r="AT7">
        <f>POWER(2,AS2-AR7)</f>
        <v>18.063430476898109</v>
      </c>
      <c r="AU7">
        <f t="shared" si="5"/>
        <v>40.050545844834865</v>
      </c>
      <c r="AZ7" s="4"/>
      <c r="BA7" s="5">
        <v>21.7</v>
      </c>
      <c r="BC7">
        <f>POWER(2,BB2-BA7)</f>
        <v>0.740976657455231</v>
      </c>
      <c r="BD7">
        <f t="shared" si="6"/>
        <v>1.6429060707664287</v>
      </c>
    </row>
    <row r="8" spans="1:59" ht="15" customHeight="1">
      <c r="B8" s="2">
        <v>13.94</v>
      </c>
      <c r="D8">
        <f>POWER(2,C2-B8)</f>
        <v>0.61132013884603476</v>
      </c>
      <c r="E8">
        <f t="shared" si="0"/>
        <v>0.49354379015486244</v>
      </c>
      <c r="H8" s="2">
        <v>23.71</v>
      </c>
      <c r="J8">
        <f>POWER(2,I2-H8)</f>
        <v>0.33739254467014668</v>
      </c>
      <c r="K8">
        <f t="shared" si="1"/>
        <v>0.68361217667084984</v>
      </c>
      <c r="Q8" s="2">
        <v>24.51</v>
      </c>
      <c r="S8">
        <f>POWER(2,R2-Q8)</f>
        <v>0.11482430846528749</v>
      </c>
      <c r="T8">
        <f t="shared" si="2"/>
        <v>0.23265272657824004</v>
      </c>
      <c r="Z8" s="2">
        <v>22.3</v>
      </c>
      <c r="AB8">
        <f>POWER(2,AA2-Z8)</f>
        <v>0.13235641264855832</v>
      </c>
      <c r="AC8">
        <f t="shared" si="3"/>
        <v>0.26817562147226692</v>
      </c>
      <c r="AH8" s="4"/>
      <c r="AI8" s="5">
        <v>26.77</v>
      </c>
      <c r="AK8">
        <f>POWER(2,AJ2-AI8)</f>
        <v>0.32308820765937335</v>
      </c>
      <c r="AL8">
        <f t="shared" si="4"/>
        <v>0.6546292631055004</v>
      </c>
      <c r="AQ8" s="4"/>
      <c r="AR8" s="5">
        <v>16.57</v>
      </c>
      <c r="AT8">
        <f>POWER(2,AS2-AR8)</f>
        <v>18.063430476898109</v>
      </c>
      <c r="AU8">
        <f t="shared" si="5"/>
        <v>36.599448391864534</v>
      </c>
      <c r="AZ8" s="4"/>
      <c r="BA8" s="5">
        <v>21.64</v>
      </c>
      <c r="BC8">
        <f>POWER(2,BB2-BA8)</f>
        <v>0.77244279497957768</v>
      </c>
      <c r="BD8">
        <f t="shared" si="6"/>
        <v>1.5650947502291606</v>
      </c>
    </row>
    <row r="9" spans="1:59" ht="15" customHeight="1">
      <c r="B9" s="2">
        <v>14.01</v>
      </c>
      <c r="D9">
        <f>POWER(2,C2-B9)</f>
        <v>0.58236679323422813</v>
      </c>
      <c r="E9">
        <f t="shared" si="0"/>
        <v>0.41501920391195529</v>
      </c>
      <c r="H9" s="2">
        <v>24.27</v>
      </c>
      <c r="J9">
        <f>POWER(2,I2-H9)</f>
        <v>0.22885409307405166</v>
      </c>
      <c r="K9">
        <f t="shared" si="1"/>
        <v>0.55143012881544196</v>
      </c>
      <c r="Q9" s="2">
        <v>24.7</v>
      </c>
      <c r="S9">
        <f>POWER(2,R2-Q9)</f>
        <v>0.10065564574682839</v>
      </c>
      <c r="T9">
        <f t="shared" si="2"/>
        <v>0.24253250162414677</v>
      </c>
      <c r="Z9" s="2">
        <v>22.71</v>
      </c>
      <c r="AB9">
        <f>POWER(2,AA2-Z9)</f>
        <v>9.9614529819119696E-2</v>
      </c>
      <c r="AC9">
        <f t="shared" si="3"/>
        <v>0.24002390462936873</v>
      </c>
      <c r="AH9" s="4"/>
      <c r="AI9" s="5">
        <v>27.15</v>
      </c>
      <c r="AK9">
        <f>POWER(2,AJ2-AI9)</f>
        <v>0.24827312385925929</v>
      </c>
      <c r="AL9">
        <f t="shared" si="4"/>
        <v>0.59822080886630358</v>
      </c>
      <c r="AQ9" s="4"/>
      <c r="AR9" s="5">
        <v>16.649999999999999</v>
      </c>
      <c r="AT9">
        <f>POWER(2,AS2-AR9)</f>
        <v>17.08904652876565</v>
      </c>
      <c r="AU9">
        <f t="shared" si="5"/>
        <v>41.176519948197445</v>
      </c>
      <c r="AZ9" s="4"/>
      <c r="BA9" s="5">
        <v>21.65</v>
      </c>
      <c r="BC9">
        <f>POWER(2,BB2-BA9)</f>
        <v>0.76710714284862858</v>
      </c>
      <c r="BD9">
        <f t="shared" si="6"/>
        <v>1.8483654144625254</v>
      </c>
    </row>
    <row r="10" spans="1:59" ht="15" customHeight="1">
      <c r="B10" s="2"/>
      <c r="H10" s="2"/>
      <c r="Q10" s="2"/>
      <c r="Z10" s="2"/>
      <c r="AH10" s="4"/>
      <c r="AI10" s="5"/>
      <c r="AQ10" s="4"/>
      <c r="AR10" s="5"/>
      <c r="AZ10" s="4"/>
      <c r="BA10" s="5"/>
    </row>
    <row r="11" spans="1:59" ht="15" customHeight="1">
      <c r="B11" t="s">
        <v>64</v>
      </c>
      <c r="G11" t="s">
        <v>57</v>
      </c>
      <c r="L11" t="s">
        <v>7</v>
      </c>
      <c r="M11" t="s">
        <v>6</v>
      </c>
      <c r="N11" t="s">
        <v>208</v>
      </c>
      <c r="P11" s="4" t="s">
        <v>66</v>
      </c>
      <c r="Q11" s="4"/>
      <c r="R11" s="4"/>
      <c r="S11" s="4"/>
      <c r="T11" s="4"/>
      <c r="U11" t="s">
        <v>7</v>
      </c>
      <c r="V11" t="s">
        <v>6</v>
      </c>
      <c r="W11" t="s">
        <v>208</v>
      </c>
      <c r="X11" s="4"/>
      <c r="Y11" s="5" t="s">
        <v>70</v>
      </c>
      <c r="Z11" s="4"/>
      <c r="AA11" s="4"/>
      <c r="AB11" s="4"/>
      <c r="AC11" s="4"/>
      <c r="AD11" t="s">
        <v>7</v>
      </c>
      <c r="AE11" t="s">
        <v>6</v>
      </c>
      <c r="AF11" t="s">
        <v>208</v>
      </c>
      <c r="AG11" s="4"/>
      <c r="AH11" t="s">
        <v>61</v>
      </c>
      <c r="AM11" t="s">
        <v>7</v>
      </c>
      <c r="AN11" t="s">
        <v>6</v>
      </c>
      <c r="AO11" t="s">
        <v>208</v>
      </c>
      <c r="AQ11" t="s">
        <v>60</v>
      </c>
      <c r="AV11" t="s">
        <v>7</v>
      </c>
      <c r="AW11" t="s">
        <v>6</v>
      </c>
      <c r="AX11" t="s">
        <v>208</v>
      </c>
    </row>
    <row r="12" spans="1:59" ht="15" customHeight="1">
      <c r="A12" t="s">
        <v>33</v>
      </c>
      <c r="B12" s="2">
        <v>19.510000000000002</v>
      </c>
      <c r="C12">
        <f>AVERAGE(B12:B15)</f>
        <v>19.022500000000001</v>
      </c>
      <c r="D12">
        <f>POWER(2,C12-B12)</f>
        <v>0.7132600129345138</v>
      </c>
      <c r="G12" t="s">
        <v>33</v>
      </c>
      <c r="H12" s="2">
        <v>23.18</v>
      </c>
      <c r="I12">
        <f>AVERAGE(H12:H15)</f>
        <v>22.842500000000001</v>
      </c>
      <c r="J12">
        <f>POWER(2,I12-H12)</f>
        <v>0.79141153599885383</v>
      </c>
      <c r="K12">
        <f t="shared" ref="K12:K19" si="19">J12/E2</f>
        <v>0.9600956185174766</v>
      </c>
      <c r="L12">
        <f>AVERAGE(K12:K15)</f>
        <v>1.0101209581765724</v>
      </c>
      <c r="M12">
        <f>STDEV(K12:K15)/SQRT(COUNT(K12:K15))</f>
        <v>8.6555233101588358E-2</v>
      </c>
      <c r="P12" s="4" t="s">
        <v>41</v>
      </c>
      <c r="Q12" s="5">
        <v>22.3</v>
      </c>
      <c r="R12">
        <f>AVERAGE(Q12:Q15)</f>
        <v>22.162500000000001</v>
      </c>
      <c r="S12">
        <f>POWER(2,R12-Q12)</f>
        <v>0.90909312952755972</v>
      </c>
      <c r="T12">
        <f t="shared" ref="T12:T19" si="20">S12/E2</f>
        <v>1.1028602576308857</v>
      </c>
      <c r="U12">
        <f>AVERAGE(T12:T15)</f>
        <v>1.0030401328089187</v>
      </c>
      <c r="V12">
        <f>STDEV(T12:T15)/SQRT(COUNT(T12:T15))</f>
        <v>4.4883031065254923E-2</v>
      </c>
      <c r="Y12" s="4" t="s">
        <v>41</v>
      </c>
      <c r="Z12" s="5">
        <v>21.8</v>
      </c>
      <c r="AA12">
        <f>AVERAGE(Z12:Z15)</f>
        <v>21.627500000000001</v>
      </c>
      <c r="AB12">
        <f>POWER(2,AA12-Z12)</f>
        <v>0.88730376792235244</v>
      </c>
      <c r="AC12">
        <f t="shared" ref="AC12:AC19" si="21">AB12/E2</f>
        <v>1.0764266391455939</v>
      </c>
      <c r="AD12">
        <f>AVERAGE(AC12:AC15)</f>
        <v>1.0010789395265296</v>
      </c>
      <c r="AE12">
        <f>STDEV(AC12:AC15)/SQRT(COUNT(AC12:AC15))</f>
        <v>2.7122728906399135E-2</v>
      </c>
      <c r="AH12" t="s">
        <v>33</v>
      </c>
      <c r="AI12" s="2">
        <v>24.49</v>
      </c>
      <c r="AJ12">
        <f>AVERAGE(AI12:AI15)</f>
        <v>24.287499999999998</v>
      </c>
      <c r="AK12">
        <f>POWER(2,AJ12-AI12)</f>
        <v>0.86904332042851129</v>
      </c>
      <c r="AL12">
        <f t="shared" ref="AL12:AL19" si="22">AK12/E2</f>
        <v>1.0542740992424724</v>
      </c>
      <c r="AM12">
        <f>AVERAGE(AL12:AL15)</f>
        <v>1.0012236421615965</v>
      </c>
      <c r="AN12">
        <f>STDEV(AL12:AL15)/SQRT(COUNT(AL12:AL15))</f>
        <v>2.8573087044680208E-2</v>
      </c>
      <c r="AQ12" t="s">
        <v>33</v>
      </c>
      <c r="AR12" s="2">
        <v>21.27</v>
      </c>
      <c r="AS12">
        <f>AVERAGE(AR12:AR15)</f>
        <v>21.05</v>
      </c>
      <c r="AT12">
        <f>POWER(2,AS12-AR12)</f>
        <v>0.8585654364377544</v>
      </c>
      <c r="AU12">
        <f t="shared" ref="AU12:AU19" si="23">AT12/E2</f>
        <v>1.0415629242680471</v>
      </c>
      <c r="AV12">
        <f>AVERAGE(AU12:AU15)</f>
        <v>1.0013547949488135</v>
      </c>
      <c r="AW12">
        <f>STDEV(AU12:AU15)/SQRT(COUNT(AU12:AU15))</f>
        <v>2.9588014130472445E-2</v>
      </c>
    </row>
    <row r="13" spans="1:59" ht="15" customHeight="1">
      <c r="B13" s="2">
        <v>18.940000000000001</v>
      </c>
      <c r="D13">
        <f>POWER(2,C12-B13)</f>
        <v>1.0588513011884664</v>
      </c>
      <c r="H13" s="2">
        <v>23</v>
      </c>
      <c r="J13">
        <f>POWER(2,I12-H13)</f>
        <v>0.89657737577029717</v>
      </c>
      <c r="K13">
        <f t="shared" si="19"/>
        <v>0.8989108825013663</v>
      </c>
      <c r="P13" s="4"/>
      <c r="Q13" s="5">
        <v>22.21</v>
      </c>
      <c r="S13">
        <f>POWER(2,R12-Q13)</f>
        <v>0.9676116201423447</v>
      </c>
      <c r="T13">
        <f t="shared" si="20"/>
        <v>0.97013000649658754</v>
      </c>
      <c r="Y13" s="4"/>
      <c r="Z13" s="5">
        <v>21.68</v>
      </c>
      <c r="AB13">
        <f>POWER(2,AA12-Z13)</f>
        <v>0.96426393825195167</v>
      </c>
      <c r="AC13">
        <f t="shared" si="21"/>
        <v>0.96677361165131104</v>
      </c>
      <c r="AI13" s="2">
        <v>24.36</v>
      </c>
      <c r="AK13">
        <f>POWER(2,AJ12-AI13)</f>
        <v>0.95098863166763781</v>
      </c>
      <c r="AL13">
        <f t="shared" si="22"/>
        <v>0.95346375365168301</v>
      </c>
      <c r="AR13" s="2">
        <v>21.18</v>
      </c>
      <c r="AT13">
        <f>POWER(2,AS12-AR13)</f>
        <v>0.91383145022940115</v>
      </c>
      <c r="AU13">
        <f t="shared" si="23"/>
        <v>0.91620986384745706</v>
      </c>
    </row>
    <row r="14" spans="1:59" ht="15" customHeight="1">
      <c r="B14" s="2">
        <v>18.77</v>
      </c>
      <c r="D14">
        <f>POWER(2,C12-B14)</f>
        <v>1.1912696404258714</v>
      </c>
      <c r="H14" s="2">
        <v>22.8</v>
      </c>
      <c r="J14">
        <f>POWER(2,I12-H14)</f>
        <v>1.0298969566748983</v>
      </c>
      <c r="K14">
        <f t="shared" si="19"/>
        <v>0.91462356795524336</v>
      </c>
      <c r="P14" s="4"/>
      <c r="Q14" s="5">
        <v>21.93</v>
      </c>
      <c r="S14">
        <f>POWER(2,R12-Q14)</f>
        <v>1.174869079258039</v>
      </c>
      <c r="T14">
        <f t="shared" si="20"/>
        <v>1.0433693800014601</v>
      </c>
      <c r="Y14" s="4"/>
      <c r="Z14" s="5">
        <v>21.52</v>
      </c>
      <c r="AB14">
        <f>POWER(2,AA12-Z14)</f>
        <v>1.0773596959157712</v>
      </c>
      <c r="AC14">
        <f t="shared" si="21"/>
        <v>0.95677394001728999</v>
      </c>
      <c r="AI14" s="2">
        <v>24.19</v>
      </c>
      <c r="AK14">
        <f>POWER(2,AJ12-AI14)</f>
        <v>1.0699178289002755</v>
      </c>
      <c r="AL14">
        <f t="shared" si="22"/>
        <v>0.95016501966089206</v>
      </c>
      <c r="AR14" s="2">
        <v>20.87</v>
      </c>
      <c r="AT14">
        <f>POWER(2,AS12-AR14)</f>
        <v>1.1328838852957983</v>
      </c>
      <c r="AU14">
        <f t="shared" si="23"/>
        <v>1.0060834674117025</v>
      </c>
    </row>
    <row r="15" spans="1:59" ht="15" customHeight="1">
      <c r="B15" s="2">
        <v>18.87</v>
      </c>
      <c r="D15">
        <f>POWER(2,C12-B15)</f>
        <v>1.1114938763335267</v>
      </c>
      <c r="H15" s="2">
        <v>22.39</v>
      </c>
      <c r="J15">
        <f>POWER(2,I12-H15)</f>
        <v>1.3684094763151071</v>
      </c>
      <c r="K15">
        <f t="shared" si="19"/>
        <v>1.2668537637322037</v>
      </c>
      <c r="P15" s="4"/>
      <c r="Q15" s="5">
        <v>22.21</v>
      </c>
      <c r="S15">
        <f>POWER(2,R12-Q15)</f>
        <v>0.9676116201423447</v>
      </c>
      <c r="T15">
        <f t="shared" si="20"/>
        <v>0.89580088710674166</v>
      </c>
      <c r="Y15" s="4"/>
      <c r="Z15" s="5">
        <v>21.51</v>
      </c>
      <c r="AB15">
        <f>POWER(2,AA12-Z15)</f>
        <v>1.0848533252098032</v>
      </c>
      <c r="AC15">
        <f t="shared" si="21"/>
        <v>1.0043415672919238</v>
      </c>
      <c r="AI15" s="2">
        <v>24.11</v>
      </c>
      <c r="AK15">
        <f>POWER(2,AJ12-AI15)</f>
        <v>1.130922447065857</v>
      </c>
      <c r="AL15">
        <f t="shared" si="22"/>
        <v>1.0469916960913388</v>
      </c>
      <c r="AR15" s="2">
        <v>20.88</v>
      </c>
      <c r="AT15">
        <f>POWER(2,AS12-AR15)</f>
        <v>1.1250584846888108</v>
      </c>
      <c r="AU15">
        <f t="shared" si="23"/>
        <v>1.0415629242680471</v>
      </c>
    </row>
    <row r="16" spans="1:59" ht="15" customHeight="1">
      <c r="A16" t="s">
        <v>32</v>
      </c>
      <c r="B16" s="2">
        <v>20.07</v>
      </c>
      <c r="D16">
        <f>POWER(2,C12-B16)</f>
        <v>0.48380581007117235</v>
      </c>
      <c r="G16" s="4" t="s">
        <v>40</v>
      </c>
      <c r="H16" s="5">
        <v>24.36</v>
      </c>
      <c r="I16" s="4"/>
      <c r="J16">
        <f>POWER(2,I12-H16)</f>
        <v>0.34929066706258899</v>
      </c>
      <c r="K16">
        <f t="shared" si="19"/>
        <v>0.63783271425019328</v>
      </c>
      <c r="L16" s="4">
        <v>0.59143162999999999</v>
      </c>
      <c r="M16" s="4">
        <v>2.3596300000000001E-2</v>
      </c>
      <c r="N16">
        <f>TTEST(K12:K15,K16:K19,2,2)</f>
        <v>4.1697990662427674E-3</v>
      </c>
      <c r="P16" s="4" t="s">
        <v>40</v>
      </c>
      <c r="Q16" s="5">
        <v>24.52</v>
      </c>
      <c r="R16" s="4"/>
      <c r="S16">
        <f>POWER(2,R12-Q16)</f>
        <v>0.19512898487884836</v>
      </c>
      <c r="T16">
        <f t="shared" si="20"/>
        <v>0.35632114393671732</v>
      </c>
      <c r="U16" s="4">
        <v>0.59143162999999999</v>
      </c>
      <c r="V16" s="4">
        <v>2.3596300000000001E-2</v>
      </c>
      <c r="W16">
        <f>TTEST(T12:T15,T16:T19,2,2)</f>
        <v>1.0124129502042707E-5</v>
      </c>
      <c r="Y16" t="s">
        <v>32</v>
      </c>
      <c r="Z16" s="2">
        <v>22.84</v>
      </c>
      <c r="AA16" s="4"/>
      <c r="AB16">
        <f>POWER(2,AA12-Z16)</f>
        <v>0.4315201998636195</v>
      </c>
      <c r="AC16">
        <f t="shared" si="21"/>
        <v>0.78799042255394358</v>
      </c>
      <c r="AD16" s="4">
        <v>0.59143162999999999</v>
      </c>
      <c r="AE16" s="4">
        <v>2.3596300000000001E-2</v>
      </c>
      <c r="AF16">
        <f>TTEST(AC12:AC15,AC16:AC19,2,2)</f>
        <v>5.4652716826998357E-3</v>
      </c>
      <c r="AH16" t="s">
        <v>32</v>
      </c>
      <c r="AI16" s="2">
        <v>24.58</v>
      </c>
      <c r="AJ16" s="4"/>
      <c r="AK16">
        <f>POWER(2,AJ12-AI16)</f>
        <v>0.81648596959506836</v>
      </c>
      <c r="AL16">
        <f t="shared" si="22"/>
        <v>1.4909687296073817</v>
      </c>
      <c r="AM16" s="4">
        <v>0.59143162999999999</v>
      </c>
      <c r="AN16" s="4">
        <v>2.3596300000000001E-2</v>
      </c>
      <c r="AO16">
        <f>TTEST(AL12:AL15,AL16:AL19,2,2)</f>
        <v>1.7019881529519378E-3</v>
      </c>
      <c r="AQ16" t="s">
        <v>32</v>
      </c>
      <c r="AR16" s="2">
        <v>21.66</v>
      </c>
      <c r="AS16" s="4"/>
      <c r="AT16">
        <f>POWER(2,AS12-AR16)</f>
        <v>0.65519670192918189</v>
      </c>
      <c r="AU16">
        <f t="shared" si="23"/>
        <v>1.1964416177326056</v>
      </c>
      <c r="AV16" s="4">
        <v>0.59143162999999999</v>
      </c>
      <c r="AW16" s="4">
        <v>2.3596300000000001E-2</v>
      </c>
      <c r="AX16">
        <f>TTEST(AU12:AU15,AU16:AU19,2,2)</f>
        <v>4.2332934806531249E-3</v>
      </c>
    </row>
    <row r="17" spans="2:49" ht="15" customHeight="1">
      <c r="B17" s="2">
        <v>20.55</v>
      </c>
      <c r="D17">
        <f>POWER(2,C12-B17)</f>
        <v>0.34687794018605306</v>
      </c>
      <c r="G17" s="4"/>
      <c r="H17" s="5">
        <v>24.61</v>
      </c>
      <c r="I17" s="4"/>
      <c r="J17">
        <f>POWER(2,I12-H17)</f>
        <v>0.29371726981450974</v>
      </c>
      <c r="K17">
        <f t="shared" si="19"/>
        <v>0.6512349354221787</v>
      </c>
      <c r="L17" s="4"/>
      <c r="M17" s="4"/>
      <c r="P17" s="4"/>
      <c r="Q17" s="5">
        <v>24.78</v>
      </c>
      <c r="R17" s="4"/>
      <c r="S17">
        <f>POWER(2,R12-Q17)</f>
        <v>0.16294985800264702</v>
      </c>
      <c r="T17">
        <f t="shared" si="20"/>
        <v>0.36129520174426161</v>
      </c>
      <c r="U17" s="4"/>
      <c r="V17" s="4"/>
      <c r="Z17" s="2">
        <v>22.96</v>
      </c>
      <c r="AA17" s="4"/>
      <c r="AB17">
        <f>POWER(2,AA12-Z17)</f>
        <v>0.39707955890968039</v>
      </c>
      <c r="AC17">
        <f t="shared" si="21"/>
        <v>0.88041156404361476</v>
      </c>
      <c r="AD17" s="4"/>
      <c r="AE17" s="4"/>
      <c r="AI17" s="2">
        <v>24.71</v>
      </c>
      <c r="AJ17" s="4"/>
      <c r="AK17">
        <f>POWER(2,AJ12-AI17)</f>
        <v>0.7461305576870183</v>
      </c>
      <c r="AL17">
        <f t="shared" si="22"/>
        <v>1.6543333861801257</v>
      </c>
      <c r="AM17" s="4"/>
      <c r="AN17" s="4"/>
      <c r="AR17" s="2">
        <v>21.96</v>
      </c>
      <c r="AS17" s="4"/>
      <c r="AT17">
        <f>POWER(2,AS12-AR17)</f>
        <v>0.5321850912266799</v>
      </c>
      <c r="AU17">
        <f t="shared" si="23"/>
        <v>1.1799698524248372</v>
      </c>
      <c r="AV17" s="4"/>
      <c r="AW17" s="4"/>
    </row>
    <row r="18" spans="2:49" ht="15" customHeight="1">
      <c r="B18" s="2">
        <v>20.350000000000001</v>
      </c>
      <c r="D18">
        <f>POWER(2,C12-B18)</f>
        <v>0.39845811927647878</v>
      </c>
      <c r="G18" s="4"/>
      <c r="H18" s="5">
        <v>24.61</v>
      </c>
      <c r="I18" s="4"/>
      <c r="J18">
        <f>POWER(2,I12-H18)</f>
        <v>0.29371726981450974</v>
      </c>
      <c r="K18">
        <f t="shared" si="19"/>
        <v>0.59511896547689958</v>
      </c>
      <c r="L18" s="4"/>
      <c r="M18" s="4"/>
      <c r="P18" s="4"/>
      <c r="Q18" s="5">
        <v>24.7</v>
      </c>
      <c r="R18" s="4"/>
      <c r="S18">
        <f>POWER(2,R12-Q18)</f>
        <v>0.17224093961571335</v>
      </c>
      <c r="T18">
        <f t="shared" si="20"/>
        <v>0.34898816083101397</v>
      </c>
      <c r="U18" s="4"/>
      <c r="V18" s="4"/>
      <c r="Z18" s="2">
        <v>22.93</v>
      </c>
      <c r="AA18" s="4"/>
      <c r="AB18">
        <f>POWER(2,AA12-Z18)</f>
        <v>0.4054230445172477</v>
      </c>
      <c r="AC18">
        <f t="shared" si="21"/>
        <v>0.8214530353832139</v>
      </c>
      <c r="AD18" s="4"/>
      <c r="AE18" s="4"/>
      <c r="AI18" s="2">
        <v>24.64</v>
      </c>
      <c r="AJ18" s="4"/>
      <c r="AK18">
        <f>POWER(2,AJ12-AI18)</f>
        <v>0.78322569456504665</v>
      </c>
      <c r="AL18">
        <f t="shared" si="22"/>
        <v>1.5869426587644611</v>
      </c>
      <c r="AM18" s="4"/>
      <c r="AN18" s="4"/>
      <c r="AR18" s="2">
        <v>21.82</v>
      </c>
      <c r="AS18" s="4"/>
      <c r="AT18">
        <f>POWER(2,AS12-AR18)</f>
        <v>0.58641747461593952</v>
      </c>
      <c r="AU18">
        <f t="shared" si="23"/>
        <v>1.1881771917987975</v>
      </c>
      <c r="AV18" s="4"/>
      <c r="AW18" s="4"/>
    </row>
    <row r="19" spans="2:49" ht="15" customHeight="1">
      <c r="B19" s="2">
        <v>20.78</v>
      </c>
      <c r="D19">
        <f>POWER(2,C12-B19)</f>
        <v>0.29576023498722698</v>
      </c>
      <c r="G19" s="4"/>
      <c r="H19" s="5">
        <v>24.99</v>
      </c>
      <c r="I19" s="4"/>
      <c r="J19">
        <f>POWER(2,I12-H19)</f>
        <v>0.22570339114679752</v>
      </c>
      <c r="K19">
        <f t="shared" si="19"/>
        <v>0.54383842728077614</v>
      </c>
      <c r="L19" s="4"/>
      <c r="M19" s="4"/>
      <c r="P19" s="4"/>
      <c r="Q19" s="5">
        <v>25.3</v>
      </c>
      <c r="R19" s="4"/>
      <c r="S19">
        <f>POWER(2,R12-Q19)</f>
        <v>0.11363664119094498</v>
      </c>
      <c r="T19">
        <f t="shared" si="20"/>
        <v>0.27381056134224707</v>
      </c>
      <c r="U19" s="4"/>
      <c r="V19" s="4"/>
      <c r="Z19" s="2">
        <v>23.06</v>
      </c>
      <c r="AA19" s="4"/>
      <c r="AB19">
        <f>POWER(2,AA12-Z19)</f>
        <v>0.37048832872761556</v>
      </c>
      <c r="AC19">
        <f t="shared" si="21"/>
        <v>0.89270165147879088</v>
      </c>
      <c r="AD19" s="4"/>
      <c r="AE19" s="4"/>
      <c r="AI19" s="2">
        <v>25.23</v>
      </c>
      <c r="AJ19" s="4"/>
      <c r="AK19">
        <f>POWER(2,AJ12-AI19)</f>
        <v>0.5203304348022324</v>
      </c>
      <c r="AL19">
        <f t="shared" si="22"/>
        <v>1.2537502599822308</v>
      </c>
      <c r="AM19" s="4"/>
      <c r="AN19" s="4"/>
      <c r="AR19" s="2">
        <v>22.18</v>
      </c>
      <c r="AS19" s="4"/>
      <c r="AT19">
        <f>POWER(2,AS12-AR19)</f>
        <v>0.45691572511470058</v>
      </c>
      <c r="AU19">
        <f t="shared" si="23"/>
        <v>1.1009508013311922</v>
      </c>
      <c r="AV19" s="4"/>
      <c r="AW19" s="4"/>
    </row>
    <row r="21" spans="2:49" ht="15" customHeight="1">
      <c r="G21" t="s">
        <v>72</v>
      </c>
      <c r="J21" t="s">
        <v>57</v>
      </c>
      <c r="M21" t="s">
        <v>65</v>
      </c>
      <c r="Q21" t="s">
        <v>58</v>
      </c>
      <c r="T21" t="s">
        <v>73</v>
      </c>
      <c r="W21" t="s">
        <v>74</v>
      </c>
      <c r="AA21" t="s">
        <v>71</v>
      </c>
      <c r="AD21" t="s">
        <v>61</v>
      </c>
      <c r="AH21" t="s">
        <v>59</v>
      </c>
      <c r="AK21" t="s">
        <v>60</v>
      </c>
      <c r="AN21" t="s">
        <v>62</v>
      </c>
    </row>
    <row r="22" spans="2:49" ht="15" customHeight="1">
      <c r="G22" t="s">
        <v>33</v>
      </c>
      <c r="H22" t="s">
        <v>32</v>
      </c>
      <c r="J22" t="s">
        <v>33</v>
      </c>
      <c r="K22" t="s">
        <v>32</v>
      </c>
      <c r="M22" t="s">
        <v>33</v>
      </c>
      <c r="N22" t="s">
        <v>32</v>
      </c>
      <c r="Q22" t="s">
        <v>33</v>
      </c>
      <c r="R22" t="s">
        <v>32</v>
      </c>
      <c r="T22" t="s">
        <v>33</v>
      </c>
      <c r="U22" t="s">
        <v>32</v>
      </c>
      <c r="W22" t="s">
        <v>33</v>
      </c>
      <c r="X22" t="s">
        <v>32</v>
      </c>
      <c r="AA22" t="s">
        <v>33</v>
      </c>
      <c r="AB22" t="s">
        <v>32</v>
      </c>
      <c r="AD22" t="s">
        <v>33</v>
      </c>
      <c r="AE22" t="s">
        <v>32</v>
      </c>
      <c r="AH22" t="s">
        <v>33</v>
      </c>
      <c r="AI22" t="s">
        <v>32</v>
      </c>
      <c r="AK22" t="s">
        <v>33</v>
      </c>
      <c r="AL22" t="s">
        <v>32</v>
      </c>
      <c r="AN22" t="s">
        <v>33</v>
      </c>
      <c r="AO22" t="s">
        <v>32</v>
      </c>
    </row>
    <row r="23" spans="2:49" ht="15" customHeight="1">
      <c r="G23">
        <f>L2</f>
        <v>1.0010757898139506</v>
      </c>
      <c r="H23">
        <f>L6</f>
        <v>0.64242426513541973</v>
      </c>
      <c r="J23">
        <f>L12</f>
        <v>1.0101209581765724</v>
      </c>
      <c r="K23">
        <f>L16</f>
        <v>0.59143162999999999</v>
      </c>
      <c r="M23">
        <f>U2</f>
        <v>1.0038869535331163</v>
      </c>
      <c r="N23">
        <f>U6</f>
        <v>0.24417599669304327</v>
      </c>
      <c r="Q23">
        <f>U12</f>
        <v>1.0030401328089187</v>
      </c>
      <c r="R23">
        <f>U16</f>
        <v>0.59143162999999999</v>
      </c>
      <c r="T23">
        <f>AD2</f>
        <v>1.0006615948359536</v>
      </c>
      <c r="U23">
        <f>AD6</f>
        <v>0.28324146556754676</v>
      </c>
      <c r="W23">
        <f>AD12</f>
        <v>1.0010789395265296</v>
      </c>
      <c r="X23">
        <f>AD16</f>
        <v>0.59143162999999999</v>
      </c>
      <c r="AA23">
        <f>AM2</f>
        <v>1.0026640098401864</v>
      </c>
      <c r="AB23">
        <f>AM6</f>
        <v>0.68920732903524984</v>
      </c>
      <c r="AD23">
        <f>AM12</f>
        <v>1.0012236421615965</v>
      </c>
      <c r="AE23">
        <f>AM16</f>
        <v>0.59143162999999999</v>
      </c>
      <c r="AH23">
        <f>AV2</f>
        <v>1.0019943752419067</v>
      </c>
      <c r="AI23">
        <f>AV6</f>
        <v>40.878680921352313</v>
      </c>
      <c r="AK23">
        <f>AV12</f>
        <v>1.0013547949488135</v>
      </c>
      <c r="AL23">
        <f>AV16</f>
        <v>0.59143162999999999</v>
      </c>
      <c r="AN23">
        <f>BE2</f>
        <v>1.0242397933559233</v>
      </c>
      <c r="AO23">
        <f>BE6</f>
        <v>1.4983625131283165</v>
      </c>
    </row>
    <row r="24" spans="2:49" ht="15" customHeight="1">
      <c r="G24">
        <f>M2</f>
        <v>2.6629611425123122E-2</v>
      </c>
      <c r="H24">
        <f>M6</f>
        <v>3.0935552706100568E-2</v>
      </c>
      <c r="J24">
        <f>M12</f>
        <v>8.6555233101588358E-2</v>
      </c>
      <c r="K24">
        <f>M16</f>
        <v>2.3596300000000001E-2</v>
      </c>
      <c r="M24">
        <f>V2</f>
        <v>5.1625203804378739E-2</v>
      </c>
      <c r="N24">
        <f>V6</f>
        <v>7.9890811019104075E-3</v>
      </c>
      <c r="Q24">
        <f>V12</f>
        <v>4.4883031065254923E-2</v>
      </c>
      <c r="R24">
        <f>V16</f>
        <v>2.3596300000000001E-2</v>
      </c>
      <c r="T24">
        <f>AE2</f>
        <v>2.0998587331757617E-2</v>
      </c>
      <c r="U24">
        <f>AE6</f>
        <v>1.7866909378291936E-2</v>
      </c>
      <c r="W24">
        <f>AE12</f>
        <v>2.7122728906399135E-2</v>
      </c>
      <c r="X24">
        <f>AE16</f>
        <v>2.3596300000000001E-2</v>
      </c>
      <c r="AA24">
        <f>AN2</f>
        <v>4.2315248850980057E-2</v>
      </c>
      <c r="AB24">
        <f>AN6</f>
        <v>3.8091729764017014E-2</v>
      </c>
      <c r="AD24">
        <f>AN12</f>
        <v>2.8573087044680208E-2</v>
      </c>
      <c r="AE24">
        <f>AN16</f>
        <v>2.3596300000000001E-2</v>
      </c>
      <c r="AH24">
        <f>AW2</f>
        <v>3.7302900459309632E-2</v>
      </c>
      <c r="AI24">
        <f>AW6</f>
        <v>1.8756757001601396</v>
      </c>
      <c r="AK24">
        <f>AW12</f>
        <v>2.9588014130472445E-2</v>
      </c>
      <c r="AL24">
        <f>AW16</f>
        <v>2.3596300000000001E-2</v>
      </c>
      <c r="AN24">
        <f>BF2</f>
        <v>0.12386181643495407</v>
      </c>
      <c r="AO24">
        <f>BF6</f>
        <v>0.1964013401878747</v>
      </c>
    </row>
  </sheetData>
  <phoneticPr fontId="1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W19" sqref="W19"/>
    </sheetView>
  </sheetViews>
  <sheetFormatPr defaultColWidth="8.875" defaultRowHeight="18.75"/>
  <sheetData>
    <row r="1" spans="1:17">
      <c r="A1" t="s">
        <v>46</v>
      </c>
      <c r="B1" t="s">
        <v>30</v>
      </c>
      <c r="C1" t="s">
        <v>12</v>
      </c>
      <c r="D1" t="s">
        <v>11</v>
      </c>
      <c r="E1" t="s">
        <v>10</v>
      </c>
      <c r="F1" t="s">
        <v>9</v>
      </c>
      <c r="G1" t="s">
        <v>8</v>
      </c>
      <c r="H1" t="s">
        <v>7</v>
      </c>
      <c r="I1" t="s">
        <v>6</v>
      </c>
      <c r="J1" t="s">
        <v>208</v>
      </c>
      <c r="L1" s="13" t="s">
        <v>46</v>
      </c>
      <c r="M1" s="13"/>
      <c r="N1" s="13" t="s">
        <v>39</v>
      </c>
      <c r="O1" s="13"/>
      <c r="P1" s="13" t="s">
        <v>47</v>
      </c>
      <c r="Q1" s="13"/>
    </row>
    <row r="2" spans="1:17">
      <c r="A2" t="s">
        <v>17</v>
      </c>
      <c r="B2">
        <f t="shared" ref="B2:B32" si="0">0.35*0.35*3.14*4</f>
        <v>1.5386</v>
      </c>
      <c r="C2">
        <v>22</v>
      </c>
      <c r="D2">
        <v>20000</v>
      </c>
      <c r="E2">
        <f t="shared" ref="E2:E13" si="1">C2*D2</f>
        <v>440000</v>
      </c>
      <c r="F2">
        <f t="shared" ref="F2:F13" si="2">(E2/B2)</f>
        <v>285974.26231639151</v>
      </c>
      <c r="G2">
        <f t="shared" ref="G2:G13" si="3">LOG10(F2)</f>
        <v>5.4563269483844588</v>
      </c>
      <c r="H2">
        <f>AVERAGE(G2:G7)</f>
        <v>5.2741221285318618</v>
      </c>
      <c r="I2">
        <f>STDEV(G2:G7)/SQRT(COUNT(G2:G7))</f>
        <v>0.10057361082752476</v>
      </c>
      <c r="L2" t="s">
        <v>33</v>
      </c>
      <c r="M2" t="s">
        <v>32</v>
      </c>
      <c r="N2" t="s">
        <v>33</v>
      </c>
      <c r="O2" t="s">
        <v>32</v>
      </c>
      <c r="P2" t="s">
        <v>33</v>
      </c>
      <c r="Q2" t="s">
        <v>32</v>
      </c>
    </row>
    <row r="3" spans="1:17">
      <c r="B3">
        <f t="shared" si="0"/>
        <v>1.5386</v>
      </c>
      <c r="C3">
        <v>8</v>
      </c>
      <c r="D3">
        <v>20000</v>
      </c>
      <c r="E3">
        <f t="shared" si="1"/>
        <v>160000</v>
      </c>
      <c r="F3">
        <f t="shared" si="2"/>
        <v>103990.6408423242</v>
      </c>
      <c r="G3">
        <f t="shared" si="3"/>
        <v>5.0169942545541959</v>
      </c>
      <c r="L3">
        <f>H2</f>
        <v>5.2741221285318618</v>
      </c>
      <c r="M3">
        <f>H8</f>
        <v>5.3087708225579746</v>
      </c>
      <c r="N3">
        <f>H15</f>
        <v>5.6089516028723345</v>
      </c>
      <c r="O3">
        <f>H20</f>
        <v>5.0703095533656333</v>
      </c>
      <c r="P3">
        <f>H27</f>
        <v>6.2748621287651707</v>
      </c>
      <c r="Q3">
        <f>H30</f>
        <v>5.2249054958141521</v>
      </c>
    </row>
    <row r="4" spans="1:17">
      <c r="B4">
        <f t="shared" si="0"/>
        <v>1.5386</v>
      </c>
      <c r="C4">
        <v>9</v>
      </c>
      <c r="D4">
        <v>20000</v>
      </c>
      <c r="E4">
        <f t="shared" si="1"/>
        <v>180000</v>
      </c>
      <c r="F4">
        <f t="shared" si="2"/>
        <v>116989.47094761471</v>
      </c>
      <c r="G4">
        <f t="shared" si="3"/>
        <v>5.0681467770015773</v>
      </c>
      <c r="L4">
        <f>I2</f>
        <v>0.10057361082752476</v>
      </c>
      <c r="M4">
        <f>I8</f>
        <v>6.288864550217603E-2</v>
      </c>
      <c r="N4">
        <f>I15</f>
        <v>4.7711108840520225E-2</v>
      </c>
      <c r="O4">
        <f>I20</f>
        <v>0.17332976236723396</v>
      </c>
      <c r="P4">
        <f>I27</f>
        <v>0.1290942031397963</v>
      </c>
      <c r="Q4">
        <f>I30</f>
        <v>8.4157236591891782E-2</v>
      </c>
    </row>
    <row r="5" spans="1:17">
      <c r="B5">
        <f t="shared" si="0"/>
        <v>1.5386</v>
      </c>
      <c r="C5">
        <v>35</v>
      </c>
      <c r="D5">
        <v>20000</v>
      </c>
      <c r="E5">
        <f t="shared" si="1"/>
        <v>700000</v>
      </c>
      <c r="F5">
        <f t="shared" si="2"/>
        <v>454959.05368516833</v>
      </c>
      <c r="G5">
        <f t="shared" si="3"/>
        <v>5.6579723119125278</v>
      </c>
    </row>
    <row r="6" spans="1:17">
      <c r="B6">
        <f t="shared" si="0"/>
        <v>1.5386</v>
      </c>
      <c r="C6">
        <v>15</v>
      </c>
      <c r="D6">
        <v>20000</v>
      </c>
      <c r="E6">
        <f t="shared" si="1"/>
        <v>300000</v>
      </c>
      <c r="F6">
        <f t="shared" si="2"/>
        <v>194982.45157935788</v>
      </c>
      <c r="G6">
        <f t="shared" si="3"/>
        <v>5.2899955266179335</v>
      </c>
    </row>
    <row r="7" spans="1:17">
      <c r="B7">
        <f t="shared" si="0"/>
        <v>1.5386</v>
      </c>
      <c r="C7">
        <v>11</v>
      </c>
      <c r="D7">
        <v>20000</v>
      </c>
      <c r="E7">
        <f t="shared" si="1"/>
        <v>220000</v>
      </c>
      <c r="F7">
        <f t="shared" si="2"/>
        <v>142987.13115819576</v>
      </c>
      <c r="G7">
        <f t="shared" si="3"/>
        <v>5.1552969527204775</v>
      </c>
    </row>
    <row r="8" spans="1:17">
      <c r="A8" t="s">
        <v>16</v>
      </c>
      <c r="B8">
        <f t="shared" si="0"/>
        <v>1.5386</v>
      </c>
      <c r="C8">
        <v>14</v>
      </c>
      <c r="D8">
        <v>20000</v>
      </c>
      <c r="E8">
        <f t="shared" si="1"/>
        <v>280000</v>
      </c>
      <c r="F8">
        <f t="shared" si="2"/>
        <v>181983.62147406733</v>
      </c>
      <c r="G8">
        <f t="shared" si="3"/>
        <v>5.2600323032404903</v>
      </c>
      <c r="H8">
        <f>AVERAGE(G8:G13)</f>
        <v>5.3087708225579746</v>
      </c>
      <c r="I8">
        <f>STDEV(G8:G13)/SQRT(COUNT(G8:G13))</f>
        <v>6.288864550217603E-2</v>
      </c>
      <c r="J8">
        <f>TTEST(G2:G7,G8:G13,2,2)</f>
        <v>0.77617653054640645</v>
      </c>
    </row>
    <row r="9" spans="1:17">
      <c r="B9">
        <f t="shared" si="0"/>
        <v>1.5386</v>
      </c>
      <c r="C9">
        <v>15</v>
      </c>
      <c r="D9">
        <v>20000</v>
      </c>
      <c r="E9">
        <f t="shared" si="1"/>
        <v>300000</v>
      </c>
      <c r="F9">
        <f t="shared" si="2"/>
        <v>194982.45157935788</v>
      </c>
      <c r="G9">
        <f t="shared" si="3"/>
        <v>5.2899955266179335</v>
      </c>
    </row>
    <row r="10" spans="1:17">
      <c r="B10">
        <f t="shared" si="0"/>
        <v>1.5386</v>
      </c>
      <c r="C10">
        <v>13</v>
      </c>
      <c r="D10">
        <v>20000</v>
      </c>
      <c r="E10">
        <f t="shared" si="1"/>
        <v>260000</v>
      </c>
      <c r="F10">
        <f t="shared" si="2"/>
        <v>168984.79136877682</v>
      </c>
      <c r="G10">
        <f t="shared" si="3"/>
        <v>5.2278476198690891</v>
      </c>
    </row>
    <row r="11" spans="1:17">
      <c r="B11">
        <f t="shared" si="0"/>
        <v>1.5386</v>
      </c>
      <c r="C11">
        <v>32</v>
      </c>
      <c r="D11">
        <v>20000</v>
      </c>
      <c r="E11">
        <f t="shared" si="1"/>
        <v>640000</v>
      </c>
      <c r="F11">
        <f t="shared" si="2"/>
        <v>415962.56336929678</v>
      </c>
      <c r="G11">
        <f t="shared" si="3"/>
        <v>5.6190542458821584</v>
      </c>
    </row>
    <row r="12" spans="1:17">
      <c r="B12">
        <f t="shared" si="0"/>
        <v>1.5386</v>
      </c>
      <c r="C12">
        <v>13</v>
      </c>
      <c r="D12">
        <v>20000</v>
      </c>
      <c r="E12">
        <f t="shared" si="1"/>
        <v>260000</v>
      </c>
      <c r="F12">
        <f t="shared" si="2"/>
        <v>168984.79136877682</v>
      </c>
      <c r="G12">
        <f t="shared" si="3"/>
        <v>5.2278476198690891</v>
      </c>
    </row>
    <row r="13" spans="1:17">
      <c r="B13">
        <f t="shared" si="0"/>
        <v>1.5386</v>
      </c>
      <c r="C13">
        <v>13</v>
      </c>
      <c r="D13">
        <v>20000</v>
      </c>
      <c r="E13">
        <f t="shared" si="1"/>
        <v>260000</v>
      </c>
      <c r="F13">
        <f t="shared" si="2"/>
        <v>168984.79136877682</v>
      </c>
      <c r="G13">
        <f t="shared" si="3"/>
        <v>5.2278476198690891</v>
      </c>
    </row>
    <row r="14" spans="1:17">
      <c r="A14" t="s">
        <v>39</v>
      </c>
    </row>
    <row r="15" spans="1:17">
      <c r="A15" t="s">
        <v>17</v>
      </c>
      <c r="B15">
        <f t="shared" si="0"/>
        <v>1.5386</v>
      </c>
      <c r="C15">
        <v>25</v>
      </c>
      <c r="D15">
        <v>20000</v>
      </c>
      <c r="E15">
        <f t="shared" ref="E15:E19" si="4">C15*D15</f>
        <v>500000</v>
      </c>
      <c r="F15">
        <f t="shared" ref="F15:F19" si="5">(E15/B15)</f>
        <v>324970.75263226312</v>
      </c>
      <c r="G15">
        <f t="shared" ref="G15:G19" si="6">LOG10(F15)</f>
        <v>5.5118442762342905</v>
      </c>
      <c r="H15">
        <f>AVERAGE(G15:G19)</f>
        <v>5.6089516028723345</v>
      </c>
      <c r="I15">
        <f>STDEV(G15:G19)/SQRT(COUNT(G15:G19))</f>
        <v>4.7711108840520225E-2</v>
      </c>
    </row>
    <row r="16" spans="1:17">
      <c r="B16">
        <f t="shared" si="0"/>
        <v>1.5386</v>
      </c>
      <c r="C16">
        <v>23</v>
      </c>
      <c r="D16">
        <v>20000</v>
      </c>
      <c r="E16">
        <f t="shared" si="4"/>
        <v>460000</v>
      </c>
      <c r="F16">
        <f t="shared" si="5"/>
        <v>298973.09242168203</v>
      </c>
      <c r="G16">
        <f t="shared" si="6"/>
        <v>5.4756321035798452</v>
      </c>
    </row>
    <row r="17" spans="1:10">
      <c r="B17">
        <f t="shared" si="0"/>
        <v>1.5386</v>
      </c>
      <c r="C17">
        <v>39</v>
      </c>
      <c r="D17">
        <v>20000</v>
      </c>
      <c r="E17">
        <f t="shared" si="4"/>
        <v>780000</v>
      </c>
      <c r="F17">
        <f t="shared" si="5"/>
        <v>506954.37410633045</v>
      </c>
      <c r="G17">
        <f t="shared" si="6"/>
        <v>5.7049688745887517</v>
      </c>
    </row>
    <row r="18" spans="1:10">
      <c r="B18">
        <f t="shared" si="0"/>
        <v>1.5386</v>
      </c>
      <c r="C18">
        <v>37</v>
      </c>
      <c r="D18">
        <v>20000</v>
      </c>
      <c r="E18">
        <f t="shared" si="4"/>
        <v>740000</v>
      </c>
      <c r="F18">
        <f t="shared" si="5"/>
        <v>480956.71389574942</v>
      </c>
      <c r="G18">
        <f t="shared" si="6"/>
        <v>5.682105991629248</v>
      </c>
    </row>
    <row r="19" spans="1:10">
      <c r="B19">
        <f t="shared" si="0"/>
        <v>1.5386</v>
      </c>
      <c r="C19">
        <v>36</v>
      </c>
      <c r="D19">
        <v>20000</v>
      </c>
      <c r="E19">
        <f t="shared" si="4"/>
        <v>720000</v>
      </c>
      <c r="F19">
        <f t="shared" si="5"/>
        <v>467957.88379045884</v>
      </c>
      <c r="G19">
        <f t="shared" si="6"/>
        <v>5.6702067683295398</v>
      </c>
    </row>
    <row r="20" spans="1:10">
      <c r="A20" t="s">
        <v>16</v>
      </c>
      <c r="B20">
        <f t="shared" si="0"/>
        <v>1.5386</v>
      </c>
      <c r="C20">
        <v>13</v>
      </c>
      <c r="D20">
        <v>20000</v>
      </c>
      <c r="E20">
        <f t="shared" ref="E20:E25" si="7">C20*D20</f>
        <v>260000</v>
      </c>
      <c r="F20">
        <f t="shared" ref="F20:F25" si="8">(E20/B20)</f>
        <v>168984.79136877682</v>
      </c>
      <c r="G20">
        <f t="shared" ref="G20:G25" si="9">LOG10(F20)</f>
        <v>5.2278476198690891</v>
      </c>
      <c r="H20">
        <f>AVERAGE(G20:G25)</f>
        <v>5.0703095533656333</v>
      </c>
      <c r="I20">
        <f>STDEV(G20:G25)/SQRT(COUNT(G20:G25))</f>
        <v>0.17332976236723396</v>
      </c>
      <c r="J20">
        <f>TTEST(G15:G19,G20:G25,2,2)</f>
        <v>2.2753198217583974E-2</v>
      </c>
    </row>
    <row r="21" spans="1:10">
      <c r="B21">
        <f t="shared" si="0"/>
        <v>1.5386</v>
      </c>
      <c r="C21">
        <v>4</v>
      </c>
      <c r="D21">
        <v>20000</v>
      </c>
      <c r="E21">
        <f t="shared" si="7"/>
        <v>80000</v>
      </c>
      <c r="F21">
        <f t="shared" si="8"/>
        <v>51995.320421162098</v>
      </c>
      <c r="G21">
        <f t="shared" si="9"/>
        <v>4.7159642588902146</v>
      </c>
    </row>
    <row r="22" spans="1:10">
      <c r="B22">
        <f t="shared" si="0"/>
        <v>1.5386</v>
      </c>
      <c r="C22">
        <v>30</v>
      </c>
      <c r="D22">
        <v>2000</v>
      </c>
      <c r="E22">
        <f t="shared" si="7"/>
        <v>60000</v>
      </c>
      <c r="F22">
        <f t="shared" si="8"/>
        <v>38996.490315871575</v>
      </c>
      <c r="G22">
        <f t="shared" si="9"/>
        <v>4.5910255222819147</v>
      </c>
    </row>
    <row r="23" spans="1:10">
      <c r="B23">
        <f t="shared" si="0"/>
        <v>1.5386</v>
      </c>
      <c r="C23">
        <v>65</v>
      </c>
      <c r="D23">
        <v>2000</v>
      </c>
      <c r="E23">
        <f t="shared" si="7"/>
        <v>130000</v>
      </c>
      <c r="F23">
        <f t="shared" si="8"/>
        <v>84492.395684388408</v>
      </c>
      <c r="G23">
        <f t="shared" si="9"/>
        <v>4.9268176242051078</v>
      </c>
    </row>
    <row r="24" spans="1:10">
      <c r="B24">
        <f t="shared" si="0"/>
        <v>1.5386</v>
      </c>
      <c r="C24">
        <v>45</v>
      </c>
      <c r="D24">
        <v>20000</v>
      </c>
      <c r="E24">
        <f t="shared" si="7"/>
        <v>900000</v>
      </c>
      <c r="F24">
        <f t="shared" si="8"/>
        <v>584947.35473807354</v>
      </c>
      <c r="G24">
        <f t="shared" si="9"/>
        <v>5.7671167813375961</v>
      </c>
    </row>
    <row r="25" spans="1:10">
      <c r="B25">
        <f t="shared" si="0"/>
        <v>1.5386</v>
      </c>
      <c r="C25">
        <v>12</v>
      </c>
      <c r="D25">
        <v>20000</v>
      </c>
      <c r="E25">
        <f t="shared" si="7"/>
        <v>240000</v>
      </c>
      <c r="F25">
        <f t="shared" si="8"/>
        <v>155985.9612634863</v>
      </c>
      <c r="G25">
        <f t="shared" si="9"/>
        <v>5.1930855136098772</v>
      </c>
    </row>
    <row r="26" spans="1:10">
      <c r="A26" t="s">
        <v>47</v>
      </c>
    </row>
    <row r="27" spans="1:10">
      <c r="A27" t="s">
        <v>17</v>
      </c>
      <c r="B27">
        <f t="shared" si="0"/>
        <v>1.5386</v>
      </c>
      <c r="C27">
        <v>8</v>
      </c>
      <c r="D27">
        <v>200000</v>
      </c>
      <c r="E27">
        <f t="shared" ref="E27:E32" si="10">C27*D27</f>
        <v>1600000</v>
      </c>
      <c r="F27">
        <f t="shared" ref="F27:F32" si="11">(E27/B27)</f>
        <v>1039906.4084232419</v>
      </c>
      <c r="G27">
        <f t="shared" ref="G27:G32" si="12">LOG10(F27)</f>
        <v>6.0169942545541959</v>
      </c>
      <c r="H27">
        <f>AVERAGE(G27:G29)</f>
        <v>6.2748621287651707</v>
      </c>
      <c r="I27">
        <f>STDEV(G27:G29)/SQRT(COUNT(G27:G29))</f>
        <v>0.1290942031397963</v>
      </c>
    </row>
    <row r="28" spans="1:10">
      <c r="B28">
        <f t="shared" si="0"/>
        <v>1.5386</v>
      </c>
      <c r="C28">
        <v>20</v>
      </c>
      <c r="D28">
        <v>200000</v>
      </c>
      <c r="E28">
        <f t="shared" si="10"/>
        <v>4000000</v>
      </c>
      <c r="F28">
        <f t="shared" si="11"/>
        <v>2599766.0210581049</v>
      </c>
      <c r="G28">
        <f t="shared" si="12"/>
        <v>6.4149342632262334</v>
      </c>
    </row>
    <row r="29" spans="1:10">
      <c r="B29">
        <f t="shared" si="0"/>
        <v>1.5386</v>
      </c>
      <c r="C29">
        <v>19</v>
      </c>
      <c r="D29">
        <v>200000</v>
      </c>
      <c r="E29">
        <f t="shared" si="10"/>
        <v>3800000</v>
      </c>
      <c r="F29">
        <f t="shared" si="11"/>
        <v>2469777.7200051998</v>
      </c>
      <c r="G29">
        <f t="shared" si="12"/>
        <v>6.3926578685150819</v>
      </c>
    </row>
    <row r="30" spans="1:10">
      <c r="A30" t="s">
        <v>16</v>
      </c>
      <c r="B30">
        <f t="shared" si="0"/>
        <v>1.5386</v>
      </c>
      <c r="C30">
        <v>18</v>
      </c>
      <c r="D30">
        <v>20000</v>
      </c>
      <c r="E30">
        <f t="shared" si="10"/>
        <v>360000</v>
      </c>
      <c r="F30">
        <f t="shared" si="11"/>
        <v>233978.94189522942</v>
      </c>
      <c r="G30">
        <f t="shared" si="12"/>
        <v>5.3691767726655586</v>
      </c>
      <c r="H30">
        <f>AVERAGE(G30:G32)</f>
        <v>5.2249054958141521</v>
      </c>
      <c r="I30">
        <f>STDEV(G30:G32)/SQRT(COUNT(G30:G32))</f>
        <v>8.4157236591891782E-2</v>
      </c>
      <c r="J30">
        <f>TTEST(G27:G29,G30:G32,2,2)</f>
        <v>2.4253809887384683E-3</v>
      </c>
    </row>
    <row r="31" spans="1:10">
      <c r="B31">
        <f t="shared" si="0"/>
        <v>1.5386</v>
      </c>
      <c r="C31">
        <v>92</v>
      </c>
      <c r="D31">
        <v>2000</v>
      </c>
      <c r="E31">
        <f t="shared" si="10"/>
        <v>184000</v>
      </c>
      <c r="F31">
        <f t="shared" si="11"/>
        <v>119589.23696867282</v>
      </c>
      <c r="G31">
        <f t="shared" si="12"/>
        <v>5.0776920949078077</v>
      </c>
    </row>
    <row r="32" spans="1:10">
      <c r="B32">
        <f t="shared" si="0"/>
        <v>1.5386</v>
      </c>
      <c r="C32">
        <v>13</v>
      </c>
      <c r="D32">
        <v>20000</v>
      </c>
      <c r="E32">
        <f t="shared" si="10"/>
        <v>260000</v>
      </c>
      <c r="F32">
        <f t="shared" si="11"/>
        <v>168984.79136877682</v>
      </c>
      <c r="G32">
        <f t="shared" si="12"/>
        <v>5.2278476198690891</v>
      </c>
    </row>
  </sheetData>
  <mergeCells count="3">
    <mergeCell ref="L1:M1"/>
    <mergeCell ref="N1:O1"/>
    <mergeCell ref="P1:Q1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C1" sqref="C1:J1"/>
    </sheetView>
  </sheetViews>
  <sheetFormatPr defaultColWidth="6.625" defaultRowHeight="15" customHeight="1"/>
  <cols>
    <col min="13" max="13" width="14.5" customWidth="1"/>
    <col min="14" max="14" width="13.25" customWidth="1"/>
    <col min="17" max="17" width="18.125" customWidth="1"/>
    <col min="18" max="18" width="13.25" customWidth="1"/>
  </cols>
  <sheetData>
    <row r="1" spans="1:18" ht="15" customHeight="1">
      <c r="B1" t="s">
        <v>24</v>
      </c>
      <c r="C1" t="s">
        <v>30</v>
      </c>
      <c r="D1" t="s">
        <v>12</v>
      </c>
      <c r="E1" t="s">
        <v>11</v>
      </c>
      <c r="F1" t="s">
        <v>10</v>
      </c>
      <c r="G1" t="s">
        <v>9</v>
      </c>
      <c r="H1" t="s">
        <v>8</v>
      </c>
      <c r="I1" t="s">
        <v>7</v>
      </c>
      <c r="J1" t="s">
        <v>6</v>
      </c>
      <c r="N1" t="s">
        <v>8</v>
      </c>
      <c r="O1" t="s">
        <v>195</v>
      </c>
      <c r="Q1" s="13" t="s">
        <v>196</v>
      </c>
      <c r="R1" s="13"/>
    </row>
    <row r="2" spans="1:18" ht="15" customHeight="1">
      <c r="A2" t="s">
        <v>24</v>
      </c>
      <c r="B2" t="s">
        <v>17</v>
      </c>
      <c r="C2">
        <f t="shared" ref="C2:C10" si="0">0.35*0.35*3.14*4</f>
        <v>1.5386</v>
      </c>
      <c r="D2">
        <v>112</v>
      </c>
      <c r="E2">
        <v>20</v>
      </c>
      <c r="F2">
        <f t="shared" ref="F2:F10" si="1">D2*E2</f>
        <v>2240</v>
      </c>
      <c r="G2">
        <f t="shared" ref="G2:G10" si="2">(F2/C2)</f>
        <v>1455.8689717925388</v>
      </c>
      <c r="H2">
        <f t="shared" ref="H2:H10" si="3">LOG10(G2)</f>
        <v>3.1631222902324341</v>
      </c>
      <c r="I2">
        <f>AVERAGE(H2:H4)</f>
        <v>3.1862795451194734</v>
      </c>
      <c r="J2">
        <f>STDEV(H2:H4)/SQRT(COUNT(H2:H4))</f>
        <v>7.0337472372980422E-2</v>
      </c>
      <c r="L2" s="13" t="s">
        <v>23</v>
      </c>
      <c r="M2" t="s">
        <v>22</v>
      </c>
      <c r="N2">
        <f>I2</f>
        <v>3.1862795451194734</v>
      </c>
      <c r="O2">
        <f>J2</f>
        <v>7.0337472372980422E-2</v>
      </c>
      <c r="Q2" t="s">
        <v>192</v>
      </c>
      <c r="R2" t="s">
        <v>191</v>
      </c>
    </row>
    <row r="3" spans="1:18" ht="15" customHeight="1">
      <c r="C3">
        <f t="shared" si="0"/>
        <v>1.5386</v>
      </c>
      <c r="D3">
        <v>92</v>
      </c>
      <c r="E3">
        <v>20</v>
      </c>
      <c r="F3">
        <f t="shared" si="1"/>
        <v>1840</v>
      </c>
      <c r="G3">
        <f t="shared" si="2"/>
        <v>1195.8923696867282</v>
      </c>
      <c r="H3">
        <f t="shared" si="3"/>
        <v>3.0776920949078077</v>
      </c>
      <c r="L3" s="13"/>
      <c r="M3" t="s">
        <v>20</v>
      </c>
      <c r="N3">
        <f>I5</f>
        <v>2.9804591938250584</v>
      </c>
      <c r="O3">
        <f>J5</f>
        <v>3.3946903713314193E-2</v>
      </c>
      <c r="Q3" t="s">
        <v>139</v>
      </c>
      <c r="R3">
        <v>0.1569382</v>
      </c>
    </row>
    <row r="4" spans="1:18" ht="15" customHeight="1">
      <c r="C4">
        <f t="shared" si="0"/>
        <v>1.5386</v>
      </c>
      <c r="D4">
        <v>160</v>
      </c>
      <c r="E4">
        <v>20</v>
      </c>
      <c r="F4">
        <f t="shared" si="1"/>
        <v>3200</v>
      </c>
      <c r="G4">
        <f t="shared" si="2"/>
        <v>2079.8128168464837</v>
      </c>
      <c r="H4">
        <f t="shared" si="3"/>
        <v>3.3180242502181772</v>
      </c>
      <c r="L4" s="13"/>
      <c r="M4" t="s">
        <v>29</v>
      </c>
      <c r="N4">
        <f>I8</f>
        <v>3.1521879611286878</v>
      </c>
      <c r="O4">
        <f>J8</f>
        <v>3.7307484881503268E-2</v>
      </c>
      <c r="Q4" t="s">
        <v>140</v>
      </c>
      <c r="R4">
        <v>0.85942799999999997</v>
      </c>
    </row>
    <row r="5" spans="1:18" ht="15" customHeight="1">
      <c r="B5" t="s">
        <v>16</v>
      </c>
      <c r="C5">
        <f t="shared" si="0"/>
        <v>1.5386</v>
      </c>
      <c r="D5">
        <v>85</v>
      </c>
      <c r="E5">
        <v>20</v>
      </c>
      <c r="F5">
        <f t="shared" si="1"/>
        <v>1700</v>
      </c>
      <c r="G5">
        <f t="shared" si="2"/>
        <v>1104.9005589496946</v>
      </c>
      <c r="H5">
        <f t="shared" si="3"/>
        <v>3.0433231932765454</v>
      </c>
      <c r="I5">
        <f>AVERAGE(H5:H7)</f>
        <v>2.9804591938250584</v>
      </c>
      <c r="J5">
        <f>STDEV(H5:H7)/SQRT(COUNT(H5:H7))</f>
        <v>3.3946903713314193E-2</v>
      </c>
      <c r="L5" s="13" t="s">
        <v>21</v>
      </c>
      <c r="M5" t="s">
        <v>22</v>
      </c>
      <c r="N5">
        <f>I12</f>
        <v>4.7315601645718592</v>
      </c>
      <c r="O5">
        <f>J12</f>
        <v>0.11874461280021088</v>
      </c>
      <c r="Q5" t="s">
        <v>141</v>
      </c>
      <c r="R5">
        <v>0.1113579</v>
      </c>
    </row>
    <row r="6" spans="1:18" ht="15" customHeight="1">
      <c r="C6">
        <f t="shared" si="0"/>
        <v>1.5386</v>
      </c>
      <c r="D6">
        <v>72</v>
      </c>
      <c r="E6">
        <v>20</v>
      </c>
      <c r="F6">
        <f t="shared" si="1"/>
        <v>1440</v>
      </c>
      <c r="G6">
        <f t="shared" si="2"/>
        <v>935.91576758091776</v>
      </c>
      <c r="H6">
        <f t="shared" si="3"/>
        <v>2.9712367639935211</v>
      </c>
      <c r="L6" s="13"/>
      <c r="M6" t="s">
        <v>20</v>
      </c>
      <c r="N6">
        <f>I15</f>
        <v>2.8771600245465128</v>
      </c>
      <c r="O6">
        <f>J15</f>
        <v>4.7301462950671579E-2</v>
      </c>
    </row>
    <row r="7" spans="1:18" ht="15" customHeight="1">
      <c r="C7">
        <f t="shared" si="0"/>
        <v>1.5386</v>
      </c>
      <c r="D7">
        <v>65</v>
      </c>
      <c r="E7">
        <v>20</v>
      </c>
      <c r="F7">
        <f t="shared" si="1"/>
        <v>1300</v>
      </c>
      <c r="G7">
        <f t="shared" si="2"/>
        <v>844.92395684388407</v>
      </c>
      <c r="H7">
        <f t="shared" si="3"/>
        <v>2.9268176242051083</v>
      </c>
      <c r="L7" s="13"/>
      <c r="M7" t="s">
        <v>29</v>
      </c>
      <c r="N7">
        <f>I18</f>
        <v>4.6700080519945608</v>
      </c>
      <c r="O7">
        <f>J18</f>
        <v>8.1683674936568404E-2</v>
      </c>
      <c r="Q7" s="13" t="s">
        <v>193</v>
      </c>
      <c r="R7" s="13"/>
    </row>
    <row r="8" spans="1:18" ht="15" customHeight="1">
      <c r="B8" t="s">
        <v>15</v>
      </c>
      <c r="C8">
        <f t="shared" si="0"/>
        <v>1.5386</v>
      </c>
      <c r="D8">
        <v>118</v>
      </c>
      <c r="E8">
        <v>20</v>
      </c>
      <c r="F8">
        <f t="shared" si="1"/>
        <v>2360</v>
      </c>
      <c r="G8">
        <f t="shared" si="2"/>
        <v>1533.8619524242818</v>
      </c>
      <c r="H8">
        <f t="shared" si="3"/>
        <v>3.1857862748683781</v>
      </c>
      <c r="I8">
        <f>AVERAGE(H8:H10)</f>
        <v>3.1521879611286878</v>
      </c>
      <c r="J8">
        <f>STDEV(H8:H10)/SQRT(COUNT(H8:H10))</f>
        <v>3.7307484881503268E-2</v>
      </c>
      <c r="L8" s="13" t="s">
        <v>18</v>
      </c>
      <c r="M8" t="s">
        <v>22</v>
      </c>
      <c r="N8">
        <f>I22</f>
        <v>7.2381297307354693</v>
      </c>
      <c r="O8">
        <f>J22</f>
        <v>9.9109921194888928E-2</v>
      </c>
      <c r="Q8" t="s">
        <v>192</v>
      </c>
      <c r="R8" t="s">
        <v>191</v>
      </c>
    </row>
    <row r="9" spans="1:18" ht="15" customHeight="1">
      <c r="C9">
        <f t="shared" si="0"/>
        <v>1.5386</v>
      </c>
      <c r="D9">
        <v>120</v>
      </c>
      <c r="E9">
        <v>20</v>
      </c>
      <c r="F9">
        <f t="shared" si="1"/>
        <v>2400</v>
      </c>
      <c r="G9">
        <f t="shared" si="2"/>
        <v>1559.859612634863</v>
      </c>
      <c r="H9">
        <f t="shared" si="3"/>
        <v>3.1930855136098772</v>
      </c>
      <c r="L9" s="13"/>
      <c r="M9" t="s">
        <v>20</v>
      </c>
      <c r="N9">
        <f>I25</f>
        <v>4.3104796863136654</v>
      </c>
      <c r="O9">
        <f>J25</f>
        <v>0.15529789317119444</v>
      </c>
      <c r="Q9" t="s">
        <v>103</v>
      </c>
      <c r="R9">
        <v>4.1999999999999996E-6</v>
      </c>
    </row>
    <row r="10" spans="1:18" ht="15" customHeight="1">
      <c r="C10">
        <f t="shared" si="0"/>
        <v>1.5386</v>
      </c>
      <c r="D10">
        <v>92</v>
      </c>
      <c r="E10">
        <v>20</v>
      </c>
      <c r="F10">
        <f t="shared" si="1"/>
        <v>1840</v>
      </c>
      <c r="G10">
        <f t="shared" si="2"/>
        <v>1195.8923696867282</v>
      </c>
      <c r="H10">
        <f t="shared" si="3"/>
        <v>3.0776920949078077</v>
      </c>
      <c r="L10" s="13"/>
      <c r="M10" t="s">
        <v>29</v>
      </c>
      <c r="N10">
        <f>I28</f>
        <v>6.6389052673734286</v>
      </c>
      <c r="O10">
        <f>J28</f>
        <v>0.28666383021662839</v>
      </c>
      <c r="Q10" t="s">
        <v>104</v>
      </c>
      <c r="R10">
        <v>1</v>
      </c>
    </row>
    <row r="11" spans="1:18" ht="15" customHeight="1">
      <c r="L11" s="13" t="s">
        <v>14</v>
      </c>
      <c r="M11" t="s">
        <v>22</v>
      </c>
      <c r="N11">
        <f>I32</f>
        <v>6.858493435559212</v>
      </c>
      <c r="O11">
        <f>J32</f>
        <v>0.11413992628706673</v>
      </c>
      <c r="Q11" t="s">
        <v>105</v>
      </c>
      <c r="R11">
        <v>1.1000000000000001E-6</v>
      </c>
    </row>
    <row r="12" spans="1:18" ht="15" customHeight="1">
      <c r="A12" t="s">
        <v>21</v>
      </c>
      <c r="B12" t="s">
        <v>17</v>
      </c>
      <c r="C12">
        <f t="shared" ref="C12:C20" si="4">0.35*0.35*3.14*4</f>
        <v>1.5386</v>
      </c>
      <c r="D12">
        <v>55</v>
      </c>
      <c r="E12">
        <v>2000</v>
      </c>
      <c r="F12">
        <f t="shared" ref="F12:F20" si="5">D12*E12</f>
        <v>110000</v>
      </c>
      <c r="G12">
        <f t="shared" ref="G12:G20" si="6">(F12/C12)</f>
        <v>71493.565579097878</v>
      </c>
      <c r="H12">
        <f t="shared" ref="H12:H20" si="7">LOG10(G12)</f>
        <v>4.8542669570564962</v>
      </c>
      <c r="I12">
        <f>AVERAGE(H12:H14)</f>
        <v>4.7315601645718592</v>
      </c>
      <c r="J12">
        <f>STDEV(H12:H14)/SQRT(COUNT(H12:H14))</f>
        <v>0.11874461280021088</v>
      </c>
      <c r="L12" s="13"/>
      <c r="M12" t="s">
        <v>20</v>
      </c>
      <c r="N12">
        <f>I35</f>
        <v>2.6062780191354733</v>
      </c>
      <c r="O12">
        <f>J35</f>
        <v>0.1151282496764314</v>
      </c>
      <c r="Q12" t="s">
        <v>106</v>
      </c>
      <c r="R12">
        <v>0.73023530000000003</v>
      </c>
    </row>
    <row r="13" spans="1:18" ht="15" customHeight="1">
      <c r="C13">
        <f t="shared" si="4"/>
        <v>1.5386</v>
      </c>
      <c r="D13">
        <v>54</v>
      </c>
      <c r="E13">
        <v>2000</v>
      </c>
      <c r="F13">
        <f t="shared" si="5"/>
        <v>108000</v>
      </c>
      <c r="G13">
        <f t="shared" si="6"/>
        <v>70193.682568568824</v>
      </c>
      <c r="H13">
        <f t="shared" si="7"/>
        <v>4.8462980273852212</v>
      </c>
      <c r="L13" s="13"/>
      <c r="M13" t="s">
        <v>29</v>
      </c>
      <c r="N13">
        <f>I38</f>
        <v>6.4507839731411289</v>
      </c>
      <c r="O13">
        <f>J38</f>
        <v>0.15795991753725983</v>
      </c>
      <c r="Q13" t="s">
        <v>107</v>
      </c>
      <c r="R13">
        <v>0</v>
      </c>
    </row>
    <row r="14" spans="1:18" ht="15" customHeight="1">
      <c r="C14">
        <f t="shared" si="4"/>
        <v>1.5386</v>
      </c>
      <c r="D14">
        <v>24</v>
      </c>
      <c r="E14">
        <v>2000</v>
      </c>
      <c r="F14">
        <f t="shared" si="5"/>
        <v>48000</v>
      </c>
      <c r="G14">
        <f t="shared" si="6"/>
        <v>31197.192252697259</v>
      </c>
      <c r="H14">
        <f t="shared" si="7"/>
        <v>4.4941155092738585</v>
      </c>
      <c r="Q14" t="s">
        <v>108</v>
      </c>
      <c r="R14">
        <v>4.6E-6</v>
      </c>
    </row>
    <row r="15" spans="1:18" ht="15" customHeight="1">
      <c r="B15" t="s">
        <v>16</v>
      </c>
      <c r="C15">
        <f t="shared" si="4"/>
        <v>1.5386</v>
      </c>
      <c r="D15">
        <v>48</v>
      </c>
      <c r="E15">
        <v>20</v>
      </c>
      <c r="F15">
        <f t="shared" si="5"/>
        <v>960</v>
      </c>
      <c r="G15">
        <f t="shared" si="6"/>
        <v>623.94384505394521</v>
      </c>
      <c r="H15">
        <f t="shared" si="7"/>
        <v>2.7951455049378398</v>
      </c>
      <c r="I15">
        <f>AVERAGE(H15:H17)</f>
        <v>2.8771600245465128</v>
      </c>
      <c r="J15">
        <f>STDEV(H15:H17)/SQRT(COUNT(H15:H17))</f>
        <v>4.7301462950671579E-2</v>
      </c>
      <c r="Q15" t="s">
        <v>109</v>
      </c>
      <c r="R15">
        <v>5.9999999999999997E-7</v>
      </c>
    </row>
    <row r="16" spans="1:18" ht="15" customHeight="1">
      <c r="C16">
        <f t="shared" si="4"/>
        <v>1.5386</v>
      </c>
      <c r="D16">
        <v>70</v>
      </c>
      <c r="E16">
        <v>20</v>
      </c>
      <c r="F16">
        <f t="shared" si="5"/>
        <v>1400</v>
      </c>
      <c r="G16">
        <f t="shared" si="6"/>
        <v>909.91810737033666</v>
      </c>
      <c r="H16">
        <f t="shared" si="7"/>
        <v>2.9590023075765095</v>
      </c>
      <c r="Q16" t="s">
        <v>110</v>
      </c>
      <c r="R16">
        <v>1.9999999999999999E-7</v>
      </c>
    </row>
    <row r="17" spans="1:18" ht="15" customHeight="1">
      <c r="C17">
        <f t="shared" si="4"/>
        <v>1.5386</v>
      </c>
      <c r="D17">
        <v>58</v>
      </c>
      <c r="E17">
        <v>20</v>
      </c>
      <c r="F17">
        <f t="shared" si="5"/>
        <v>1160</v>
      </c>
      <c r="G17">
        <f t="shared" si="6"/>
        <v>753.93214610685038</v>
      </c>
      <c r="H17">
        <f t="shared" si="7"/>
        <v>2.8773322611251899</v>
      </c>
      <c r="Q17" t="s">
        <v>111</v>
      </c>
      <c r="R17">
        <v>1.88E-5</v>
      </c>
    </row>
    <row r="18" spans="1:18" ht="15" customHeight="1">
      <c r="B18" t="s">
        <v>15</v>
      </c>
      <c r="C18">
        <f t="shared" si="4"/>
        <v>1.5386</v>
      </c>
      <c r="D18">
        <v>52</v>
      </c>
      <c r="E18">
        <v>2000</v>
      </c>
      <c r="F18">
        <f t="shared" si="5"/>
        <v>104000</v>
      </c>
      <c r="G18">
        <f t="shared" si="6"/>
        <v>67593.916547510729</v>
      </c>
      <c r="H18">
        <f t="shared" si="7"/>
        <v>4.8299076111970516</v>
      </c>
      <c r="I18">
        <f>AVERAGE(H18:H20)</f>
        <v>4.6700080519945608</v>
      </c>
      <c r="J18">
        <f>STDEV(H18:H20)/SQRT(COUNT(H18:H20))</f>
        <v>8.1683674936568404E-2</v>
      </c>
      <c r="Q18" t="s">
        <v>112</v>
      </c>
      <c r="R18">
        <v>0</v>
      </c>
    </row>
    <row r="19" spans="1:18" ht="15" customHeight="1">
      <c r="C19">
        <f t="shared" si="4"/>
        <v>1.5386</v>
      </c>
      <c r="D19">
        <v>32</v>
      </c>
      <c r="E19">
        <v>2000</v>
      </c>
      <c r="F19">
        <f t="shared" si="5"/>
        <v>64000</v>
      </c>
      <c r="G19">
        <f t="shared" si="6"/>
        <v>41596.256336929677</v>
      </c>
      <c r="H19">
        <f t="shared" si="7"/>
        <v>4.6190542458821584</v>
      </c>
      <c r="Q19" t="s">
        <v>113</v>
      </c>
      <c r="R19">
        <v>7.9200000000000001E-5</v>
      </c>
    </row>
    <row r="20" spans="1:18" ht="15" customHeight="1">
      <c r="C20">
        <f t="shared" si="4"/>
        <v>1.5386</v>
      </c>
      <c r="D20">
        <v>28</v>
      </c>
      <c r="E20">
        <v>2000</v>
      </c>
      <c r="F20">
        <f t="shared" si="5"/>
        <v>56000</v>
      </c>
      <c r="G20">
        <f t="shared" si="6"/>
        <v>36396.724294813466</v>
      </c>
      <c r="H20">
        <f t="shared" si="7"/>
        <v>4.5610622989044716</v>
      </c>
      <c r="Q20" t="s">
        <v>114</v>
      </c>
      <c r="R20">
        <v>0</v>
      </c>
    </row>
    <row r="21" spans="1:18" ht="15" customHeight="1">
      <c r="Q21" t="s">
        <v>115</v>
      </c>
      <c r="R21">
        <v>0</v>
      </c>
    </row>
    <row r="22" spans="1:18" ht="15" customHeight="1">
      <c r="A22" t="s">
        <v>18</v>
      </c>
      <c r="B22" t="s">
        <v>17</v>
      </c>
      <c r="C22">
        <f t="shared" ref="C22:C30" si="8">0.35*0.35*3.14*4</f>
        <v>1.5386</v>
      </c>
      <c r="D22">
        <v>104</v>
      </c>
      <c r="E22">
        <v>200000</v>
      </c>
      <c r="F22">
        <f t="shared" ref="F22:F30" si="9">D22*E22</f>
        <v>20800000</v>
      </c>
      <c r="G22">
        <f t="shared" ref="G22:G30" si="10">(F22/C22)</f>
        <v>13518783.309502145</v>
      </c>
      <c r="H22">
        <f t="shared" ref="H22:H30" si="11">LOG10(G22)</f>
        <v>7.1309376068610328</v>
      </c>
      <c r="I22">
        <f>AVERAGE(H22:H24)</f>
        <v>7.2381297307354693</v>
      </c>
      <c r="J22">
        <f>STDEV(H22:H24)/SQRT(COUNT(H22:H24))</f>
        <v>9.9109921194888928E-2</v>
      </c>
      <c r="Q22" t="s">
        <v>116</v>
      </c>
      <c r="R22">
        <v>0.9203363</v>
      </c>
    </row>
    <row r="23" spans="1:18" ht="15" customHeight="1">
      <c r="C23">
        <f t="shared" si="8"/>
        <v>1.5386</v>
      </c>
      <c r="D23">
        <v>210</v>
      </c>
      <c r="E23">
        <v>200000</v>
      </c>
      <c r="F23">
        <f t="shared" si="9"/>
        <v>42000000</v>
      </c>
      <c r="G23">
        <f t="shared" si="10"/>
        <v>27297543.221110102</v>
      </c>
      <c r="H23">
        <f t="shared" si="11"/>
        <v>7.4361235622961717</v>
      </c>
      <c r="Q23" t="s">
        <v>117</v>
      </c>
      <c r="R23">
        <v>0</v>
      </c>
    </row>
    <row r="24" spans="1:18" ht="15" customHeight="1">
      <c r="C24">
        <f t="shared" si="8"/>
        <v>1.5386</v>
      </c>
      <c r="D24">
        <v>108</v>
      </c>
      <c r="E24">
        <v>200000</v>
      </c>
      <c r="F24">
        <f t="shared" si="9"/>
        <v>21600000</v>
      </c>
      <c r="G24">
        <f t="shared" si="10"/>
        <v>14038736.513713766</v>
      </c>
      <c r="H24">
        <f t="shared" si="11"/>
        <v>7.1473280230492025</v>
      </c>
      <c r="Q24" t="s">
        <v>118</v>
      </c>
      <c r="R24">
        <v>5.3000000000000001E-6</v>
      </c>
    </row>
    <row r="25" spans="1:18" ht="15" customHeight="1">
      <c r="B25" t="s">
        <v>16</v>
      </c>
      <c r="C25">
        <f t="shared" si="8"/>
        <v>1.5386</v>
      </c>
      <c r="D25">
        <v>27</v>
      </c>
      <c r="E25">
        <v>2000</v>
      </c>
      <c r="F25">
        <f t="shared" si="9"/>
        <v>54000</v>
      </c>
      <c r="G25">
        <f t="shared" si="10"/>
        <v>35096.841284284412</v>
      </c>
      <c r="H25">
        <f t="shared" si="11"/>
        <v>4.5452680317212399</v>
      </c>
      <c r="I25">
        <f>AVERAGE(H25:H27)</f>
        <v>4.3104796863136654</v>
      </c>
      <c r="J25">
        <f>STDEV(H25:H27)/SQRT(COUNT(H25:H27))</f>
        <v>0.15529789317119444</v>
      </c>
      <c r="Q25" t="s">
        <v>119</v>
      </c>
      <c r="R25">
        <v>0.82449240000000001</v>
      </c>
    </row>
    <row r="26" spans="1:18" ht="15" customHeight="1">
      <c r="C26">
        <f t="shared" si="8"/>
        <v>1.5386</v>
      </c>
      <c r="D26">
        <v>8</v>
      </c>
      <c r="E26">
        <v>2000</v>
      </c>
      <c r="F26">
        <f t="shared" si="9"/>
        <v>16000</v>
      </c>
      <c r="G26">
        <f t="shared" si="10"/>
        <v>10399.064084232419</v>
      </c>
      <c r="H26">
        <f t="shared" si="11"/>
        <v>4.0169942545541959</v>
      </c>
      <c r="Q26" t="s">
        <v>120</v>
      </c>
      <c r="R26">
        <v>9.9999999999999995E-8</v>
      </c>
    </row>
    <row r="27" spans="1:18" ht="15" customHeight="1">
      <c r="C27">
        <f t="shared" si="8"/>
        <v>1.5386</v>
      </c>
      <c r="D27">
        <v>18</v>
      </c>
      <c r="E27">
        <v>2000</v>
      </c>
      <c r="F27">
        <f t="shared" si="9"/>
        <v>36000</v>
      </c>
      <c r="G27">
        <f t="shared" si="10"/>
        <v>23397.894189522944</v>
      </c>
      <c r="H27">
        <f t="shared" si="11"/>
        <v>4.3691767726655586</v>
      </c>
      <c r="Q27" t="s">
        <v>121</v>
      </c>
      <c r="R27">
        <v>2.0599999999999999E-5</v>
      </c>
    </row>
    <row r="28" spans="1:18" ht="15" customHeight="1">
      <c r="B28" t="s">
        <v>15</v>
      </c>
      <c r="C28">
        <f t="shared" si="8"/>
        <v>1.5386</v>
      </c>
      <c r="D28">
        <v>9</v>
      </c>
      <c r="E28">
        <v>200000</v>
      </c>
      <c r="F28">
        <f t="shared" si="9"/>
        <v>1800000</v>
      </c>
      <c r="G28">
        <f t="shared" si="10"/>
        <v>1169894.7094761471</v>
      </c>
      <c r="H28">
        <f t="shared" si="11"/>
        <v>6.0681467770015773</v>
      </c>
      <c r="I28">
        <f>AVERAGE(H28:H30)</f>
        <v>6.6389052673734286</v>
      </c>
      <c r="J28">
        <f>STDEV(H28:H30)/SQRT(COUNT(H28:H30))</f>
        <v>0.28666383021662839</v>
      </c>
      <c r="Q28" t="s">
        <v>122</v>
      </c>
      <c r="R28">
        <v>2.7999999999999999E-6</v>
      </c>
    </row>
    <row r="29" spans="1:18" ht="15" customHeight="1">
      <c r="C29">
        <f t="shared" si="8"/>
        <v>1.5386</v>
      </c>
      <c r="D29">
        <v>58</v>
      </c>
      <c r="E29">
        <v>200000</v>
      </c>
      <c r="F29">
        <f t="shared" si="9"/>
        <v>11600000</v>
      </c>
      <c r="G29">
        <f t="shared" si="10"/>
        <v>7539321.4610685036</v>
      </c>
      <c r="H29">
        <f t="shared" si="11"/>
        <v>6.8773322611251899</v>
      </c>
      <c r="Q29" t="s">
        <v>123</v>
      </c>
      <c r="R29">
        <v>1.1999999999999999E-6</v>
      </c>
    </row>
    <row r="30" spans="1:18" ht="15" customHeight="1">
      <c r="C30">
        <f t="shared" si="8"/>
        <v>1.5386</v>
      </c>
      <c r="D30">
        <v>72</v>
      </c>
      <c r="E30">
        <v>200000</v>
      </c>
      <c r="F30">
        <f t="shared" si="9"/>
        <v>14400000</v>
      </c>
      <c r="G30">
        <f t="shared" si="10"/>
        <v>9359157.6758091766</v>
      </c>
      <c r="H30">
        <f t="shared" si="11"/>
        <v>6.9712367639935211</v>
      </c>
      <c r="Q30" t="s">
        <v>124</v>
      </c>
      <c r="R30">
        <v>9.9999999999999995E-8</v>
      </c>
    </row>
    <row r="31" spans="1:18" ht="15" customHeight="1">
      <c r="Q31" t="s">
        <v>125</v>
      </c>
      <c r="R31">
        <v>0.1679503</v>
      </c>
    </row>
    <row r="32" spans="1:18" ht="15" customHeight="1">
      <c r="A32" t="s">
        <v>14</v>
      </c>
      <c r="B32" t="s">
        <v>17</v>
      </c>
      <c r="C32">
        <f t="shared" ref="C32:C40" si="12">0.35*0.35*3.14*4</f>
        <v>1.5386</v>
      </c>
      <c r="D32">
        <v>49</v>
      </c>
      <c r="E32">
        <v>200000</v>
      </c>
      <c r="F32">
        <f t="shared" ref="F32:F40" si="13">D32*E32</f>
        <v>9800000</v>
      </c>
      <c r="G32">
        <f t="shared" ref="G32:G40" si="14">(F32/C32)</f>
        <v>6369426.7515923567</v>
      </c>
      <c r="H32">
        <f t="shared" ref="H32:H40" si="15">LOG10(G32)</f>
        <v>6.804100347590766</v>
      </c>
      <c r="I32">
        <f>AVERAGE(H32:H34)</f>
        <v>6.858493435559212</v>
      </c>
      <c r="J32">
        <f>STDEV(H32:H34)/SQRT(COUNT(H32:H34))</f>
        <v>0.11413992628706673</v>
      </c>
      <c r="Q32" t="s">
        <v>126</v>
      </c>
      <c r="R32">
        <v>0.99008560000000001</v>
      </c>
    </row>
    <row r="33" spans="2:18" ht="15" customHeight="1">
      <c r="C33">
        <f t="shared" si="12"/>
        <v>1.5386</v>
      </c>
      <c r="D33">
        <v>92</v>
      </c>
      <c r="E33">
        <v>200000</v>
      </c>
      <c r="F33">
        <f t="shared" si="13"/>
        <v>18400000</v>
      </c>
      <c r="G33">
        <f t="shared" si="14"/>
        <v>11958923.696867282</v>
      </c>
      <c r="H33">
        <f t="shared" si="15"/>
        <v>7.0776920949078077</v>
      </c>
      <c r="Q33" t="s">
        <v>127</v>
      </c>
      <c r="R33">
        <v>0</v>
      </c>
    </row>
    <row r="34" spans="2:18" ht="15" customHeight="1">
      <c r="C34">
        <f t="shared" si="12"/>
        <v>1.5386</v>
      </c>
      <c r="D34">
        <v>38</v>
      </c>
      <c r="E34">
        <v>200000</v>
      </c>
      <c r="F34">
        <f t="shared" si="13"/>
        <v>7600000</v>
      </c>
      <c r="G34">
        <f t="shared" si="14"/>
        <v>4939555.4400103996</v>
      </c>
      <c r="H34">
        <f t="shared" si="15"/>
        <v>6.6936878641790631</v>
      </c>
      <c r="Q34" t="s">
        <v>128</v>
      </c>
      <c r="R34">
        <v>0.97454589999999996</v>
      </c>
    </row>
    <row r="35" spans="2:18" ht="15" customHeight="1">
      <c r="B35" t="s">
        <v>16</v>
      </c>
      <c r="C35">
        <f t="shared" si="12"/>
        <v>1.5386</v>
      </c>
      <c r="D35">
        <v>3</v>
      </c>
      <c r="E35">
        <v>200</v>
      </c>
      <c r="F35">
        <f t="shared" si="13"/>
        <v>600</v>
      </c>
      <c r="G35">
        <f t="shared" si="14"/>
        <v>389.96490315871574</v>
      </c>
      <c r="H35">
        <f t="shared" si="15"/>
        <v>2.5910255222819152</v>
      </c>
      <c r="I35">
        <f>AVERAGE(H35:H37)</f>
        <v>2.6062780191354733</v>
      </c>
      <c r="J35">
        <f>STDEV(H35:H37)/SQRT(COUNT(H35:H37))</f>
        <v>0.1151282496764314</v>
      </c>
      <c r="Q35" t="s">
        <v>129</v>
      </c>
      <c r="R35">
        <v>0</v>
      </c>
    </row>
    <row r="36" spans="2:18" ht="15" customHeight="1">
      <c r="C36">
        <f t="shared" si="12"/>
        <v>1.5386</v>
      </c>
      <c r="D36">
        <v>2</v>
      </c>
      <c r="E36">
        <v>200</v>
      </c>
      <c r="F36">
        <f t="shared" si="13"/>
        <v>400</v>
      </c>
      <c r="G36">
        <f t="shared" si="14"/>
        <v>259.97660210581046</v>
      </c>
      <c r="H36">
        <f t="shared" si="15"/>
        <v>2.4149342632262338</v>
      </c>
      <c r="Q36" t="s">
        <v>130</v>
      </c>
      <c r="R36">
        <v>2.9999999999999999E-7</v>
      </c>
    </row>
    <row r="37" spans="2:18" ht="15" customHeight="1">
      <c r="C37">
        <f t="shared" si="12"/>
        <v>1.5386</v>
      </c>
      <c r="D37">
        <v>5</v>
      </c>
      <c r="E37">
        <v>200</v>
      </c>
      <c r="F37">
        <f t="shared" si="13"/>
        <v>1000</v>
      </c>
      <c r="G37">
        <f t="shared" si="14"/>
        <v>649.9415052645262</v>
      </c>
      <c r="H37">
        <f t="shared" si="15"/>
        <v>2.8128742718982713</v>
      </c>
      <c r="Q37" t="s">
        <v>131</v>
      </c>
      <c r="R37">
        <v>8.3000000000000002E-6</v>
      </c>
    </row>
    <row r="38" spans="2:18" ht="15" customHeight="1">
      <c r="B38" t="s">
        <v>15</v>
      </c>
      <c r="C38">
        <f t="shared" si="12"/>
        <v>1.5386</v>
      </c>
      <c r="D38">
        <v>10.5</v>
      </c>
      <c r="E38">
        <v>200000</v>
      </c>
      <c r="F38">
        <f t="shared" si="13"/>
        <v>2100000</v>
      </c>
      <c r="G38">
        <f t="shared" si="14"/>
        <v>1364877.161055505</v>
      </c>
      <c r="H38">
        <f t="shared" si="15"/>
        <v>6.1350935666321904</v>
      </c>
      <c r="I38">
        <f>AVERAGE(H38:H40)</f>
        <v>6.4507839731411289</v>
      </c>
      <c r="J38">
        <f>STDEV(H38:H40)/SQRT(COUNT(H38:H40))</f>
        <v>0.15795991753725983</v>
      </c>
      <c r="Q38" t="s">
        <v>132</v>
      </c>
      <c r="R38">
        <v>0</v>
      </c>
    </row>
    <row r="39" spans="2:18" ht="15" customHeight="1">
      <c r="C39">
        <f t="shared" si="12"/>
        <v>1.5386</v>
      </c>
      <c r="D39">
        <v>32</v>
      </c>
      <c r="E39">
        <v>200000</v>
      </c>
      <c r="F39">
        <f t="shared" si="13"/>
        <v>6400000</v>
      </c>
      <c r="G39">
        <f t="shared" si="14"/>
        <v>4159625.6336929677</v>
      </c>
      <c r="H39">
        <f t="shared" si="15"/>
        <v>6.6190542458821584</v>
      </c>
      <c r="Q39" t="s">
        <v>133</v>
      </c>
      <c r="R39">
        <v>3.2148799999999998E-2</v>
      </c>
    </row>
    <row r="40" spans="2:18" ht="15" customHeight="1">
      <c r="C40">
        <f t="shared" si="12"/>
        <v>1.5386</v>
      </c>
      <c r="D40">
        <v>30.5</v>
      </c>
      <c r="E40">
        <v>200000</v>
      </c>
      <c r="F40">
        <f t="shared" si="13"/>
        <v>6100000</v>
      </c>
      <c r="G40">
        <f t="shared" si="14"/>
        <v>3964643.1821136097</v>
      </c>
      <c r="H40">
        <f t="shared" si="15"/>
        <v>6.598204106909038</v>
      </c>
      <c r="Q40" t="s">
        <v>134</v>
      </c>
      <c r="R40">
        <v>0</v>
      </c>
    </row>
    <row r="41" spans="2:18" ht="15" customHeight="1">
      <c r="Q41" t="s">
        <v>135</v>
      </c>
      <c r="R41">
        <v>0.67494929999999997</v>
      </c>
    </row>
    <row r="42" spans="2:18" ht="15" customHeight="1">
      <c r="Q42" t="s">
        <v>136</v>
      </c>
      <c r="R42">
        <v>0</v>
      </c>
    </row>
    <row r="43" spans="2:18" ht="15" customHeight="1">
      <c r="Q43" t="s">
        <v>137</v>
      </c>
      <c r="R43">
        <v>0.59511080000000005</v>
      </c>
    </row>
    <row r="44" spans="2:18" ht="15" customHeight="1">
      <c r="Q44" t="s">
        <v>138</v>
      </c>
      <c r="R44">
        <v>0</v>
      </c>
    </row>
  </sheetData>
  <mergeCells count="6">
    <mergeCell ref="L2:L4"/>
    <mergeCell ref="L5:L7"/>
    <mergeCell ref="L8:L10"/>
    <mergeCell ref="L11:L13"/>
    <mergeCell ref="Q1:R1"/>
    <mergeCell ref="Q7:R7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selection activeCell="C1" sqref="C1:J1"/>
    </sheetView>
  </sheetViews>
  <sheetFormatPr defaultColWidth="6.625" defaultRowHeight="15" customHeight="1"/>
  <cols>
    <col min="13" max="13" width="13.5" customWidth="1"/>
    <col min="14" max="14" width="10.75" customWidth="1"/>
    <col min="17" max="17" width="18.75" customWidth="1"/>
    <col min="18" max="18" width="13.125" customWidth="1"/>
  </cols>
  <sheetData>
    <row r="1" spans="1:18" ht="15" customHeight="1">
      <c r="C1" t="s">
        <v>13</v>
      </c>
      <c r="D1" t="s">
        <v>12</v>
      </c>
      <c r="E1" t="s">
        <v>11</v>
      </c>
      <c r="F1" t="s">
        <v>10</v>
      </c>
      <c r="G1" t="s">
        <v>200</v>
      </c>
      <c r="H1" t="s">
        <v>198</v>
      </c>
      <c r="I1" t="s">
        <v>7</v>
      </c>
      <c r="J1" t="s">
        <v>6</v>
      </c>
      <c r="N1" t="s">
        <v>198</v>
      </c>
      <c r="O1" t="s">
        <v>201</v>
      </c>
      <c r="Q1" s="13" t="s">
        <v>196</v>
      </c>
      <c r="R1" s="13"/>
    </row>
    <row r="2" spans="1:18" ht="15" customHeight="1">
      <c r="A2" t="s">
        <v>24</v>
      </c>
      <c r="B2" t="s">
        <v>17</v>
      </c>
      <c r="C2">
        <v>0.15</v>
      </c>
      <c r="D2">
        <v>9</v>
      </c>
      <c r="E2">
        <v>200</v>
      </c>
      <c r="F2">
        <f t="shared" ref="F2:F10" si="0">D2*E2</f>
        <v>1800</v>
      </c>
      <c r="G2">
        <f t="shared" ref="G2:G10" si="1">(F2/C2)</f>
        <v>12000</v>
      </c>
      <c r="H2">
        <f t="shared" ref="H2:H10" si="2">LOG10(G2)</f>
        <v>4.0791812460476251</v>
      </c>
      <c r="I2">
        <f>AVERAGE(H2:H4)</f>
        <v>4.5839407705537649</v>
      </c>
      <c r="J2">
        <f>STDEV(H2:H4)/SQRT(COUNT(H2:H4))</f>
        <v>0.4699109179052115</v>
      </c>
      <c r="L2" s="13" t="s">
        <v>23</v>
      </c>
      <c r="M2" t="s">
        <v>22</v>
      </c>
      <c r="N2">
        <f>I2</f>
        <v>4.5839407705537649</v>
      </c>
      <c r="O2">
        <f>J2</f>
        <v>0.4699109179052115</v>
      </c>
      <c r="Q2" t="s">
        <v>192</v>
      </c>
      <c r="R2" t="s">
        <v>191</v>
      </c>
    </row>
    <row r="3" spans="1:18" ht="15" customHeight="1">
      <c r="C3">
        <v>0.17</v>
      </c>
      <c r="D3">
        <v>12</v>
      </c>
      <c r="E3">
        <v>200</v>
      </c>
      <c r="F3">
        <f t="shared" si="0"/>
        <v>2400</v>
      </c>
      <c r="G3">
        <f t="shared" si="1"/>
        <v>14117.647058823528</v>
      </c>
      <c r="H3">
        <f t="shared" si="2"/>
        <v>4.1497623203333323</v>
      </c>
      <c r="L3" s="13"/>
      <c r="M3" t="s">
        <v>20</v>
      </c>
      <c r="N3">
        <f>I5</f>
        <v>4.2232827218098334</v>
      </c>
      <c r="O3">
        <f>J5</f>
        <v>0.19511283415295216</v>
      </c>
      <c r="Q3" t="s">
        <v>139</v>
      </c>
      <c r="R3">
        <v>0.77891909999999998</v>
      </c>
    </row>
    <row r="4" spans="1:18" ht="15" customHeight="1">
      <c r="C4">
        <v>0.12</v>
      </c>
      <c r="D4">
        <v>200</v>
      </c>
      <c r="E4">
        <v>200</v>
      </c>
      <c r="F4">
        <f t="shared" si="0"/>
        <v>40000</v>
      </c>
      <c r="G4">
        <f t="shared" si="1"/>
        <v>333333.33333333337</v>
      </c>
      <c r="H4">
        <f t="shared" si="2"/>
        <v>5.5228787452803374</v>
      </c>
      <c r="L4" s="13"/>
      <c r="M4" t="s">
        <v>19</v>
      </c>
      <c r="N4">
        <f>I8</f>
        <v>4.5711419735823293</v>
      </c>
      <c r="O4">
        <f>J8</f>
        <v>0.34897182532967996</v>
      </c>
      <c r="Q4" t="s">
        <v>140</v>
      </c>
      <c r="R4">
        <v>0.88750499999999999</v>
      </c>
    </row>
    <row r="5" spans="1:18" ht="15" customHeight="1">
      <c r="B5" t="s">
        <v>16</v>
      </c>
      <c r="C5">
        <v>0.18</v>
      </c>
      <c r="D5">
        <v>15</v>
      </c>
      <c r="E5">
        <v>200</v>
      </c>
      <c r="F5">
        <f t="shared" si="0"/>
        <v>3000</v>
      </c>
      <c r="G5">
        <f t="shared" si="1"/>
        <v>16666.666666666668</v>
      </c>
      <c r="H5">
        <f t="shared" si="2"/>
        <v>4.2218487496163561</v>
      </c>
      <c r="I5">
        <f>AVERAGE(H5:H7)</f>
        <v>4.2232827218098334</v>
      </c>
      <c r="J5">
        <f>STDEV(H5:H7)/SQRT(COUNT(H5:H7))</f>
        <v>0.19511283415295216</v>
      </c>
      <c r="L5" s="13" t="s">
        <v>21</v>
      </c>
      <c r="M5" t="s">
        <v>22</v>
      </c>
      <c r="N5">
        <f>I12</f>
        <v>3.1730915403371704</v>
      </c>
      <c r="O5">
        <f>J12</f>
        <v>0.12819072573601042</v>
      </c>
      <c r="Q5" t="s">
        <v>141</v>
      </c>
      <c r="R5">
        <v>0.56029790000000002</v>
      </c>
    </row>
    <row r="6" spans="1:18" ht="15" customHeight="1">
      <c r="C6">
        <v>0.17</v>
      </c>
      <c r="D6">
        <v>31</v>
      </c>
      <c r="E6">
        <v>200</v>
      </c>
      <c r="F6">
        <f t="shared" si="0"/>
        <v>6200</v>
      </c>
      <c r="G6">
        <f t="shared" si="1"/>
        <v>36470.588235294112</v>
      </c>
      <c r="H6">
        <f t="shared" si="2"/>
        <v>4.5619427681199802</v>
      </c>
      <c r="L6" s="13"/>
      <c r="M6" t="s">
        <v>20</v>
      </c>
      <c r="N6">
        <f>I15</f>
        <v>2.8848502881825353</v>
      </c>
      <c r="O6">
        <f>J15</f>
        <v>0.15593602697196987</v>
      </c>
    </row>
    <row r="7" spans="1:18" ht="15" customHeight="1">
      <c r="C7">
        <v>0.13</v>
      </c>
      <c r="D7">
        <v>5</v>
      </c>
      <c r="E7">
        <v>200</v>
      </c>
      <c r="F7">
        <f t="shared" si="0"/>
        <v>1000</v>
      </c>
      <c r="G7">
        <f t="shared" si="1"/>
        <v>7692.3076923076924</v>
      </c>
      <c r="H7">
        <f t="shared" si="2"/>
        <v>3.8860566476931631</v>
      </c>
      <c r="L7" s="13"/>
      <c r="M7" t="s">
        <v>19</v>
      </c>
      <c r="N7">
        <f>I18</f>
        <v>3.2508509441362166</v>
      </c>
      <c r="O7">
        <f>J18</f>
        <v>0.12657572716476798</v>
      </c>
      <c r="Q7" s="13" t="s">
        <v>193</v>
      </c>
      <c r="R7" s="13"/>
    </row>
    <row r="8" spans="1:18" ht="15" customHeight="1">
      <c r="B8" t="s">
        <v>15</v>
      </c>
      <c r="C8">
        <v>0.15</v>
      </c>
      <c r="D8">
        <v>120</v>
      </c>
      <c r="E8">
        <v>200</v>
      </c>
      <c r="F8">
        <f t="shared" si="0"/>
        <v>24000</v>
      </c>
      <c r="G8">
        <f t="shared" si="1"/>
        <v>160000</v>
      </c>
      <c r="H8">
        <f t="shared" si="2"/>
        <v>5.204119982655925</v>
      </c>
      <c r="I8">
        <f>AVERAGE(H8:H10)</f>
        <v>4.5711419735823293</v>
      </c>
      <c r="J8">
        <f>STDEV(H8:H10)/SQRT(COUNT(H8:H10))</f>
        <v>0.34897182532967996</v>
      </c>
      <c r="L8" s="13" t="s">
        <v>18</v>
      </c>
      <c r="M8" t="s">
        <v>22</v>
      </c>
      <c r="N8">
        <f>I22</f>
        <v>6.8425757974902064</v>
      </c>
      <c r="O8">
        <f>J22</f>
        <v>0.17909656979459246</v>
      </c>
      <c r="Q8" t="s">
        <v>192</v>
      </c>
      <c r="R8" t="s">
        <v>191</v>
      </c>
    </row>
    <row r="9" spans="1:18" ht="15" customHeight="1">
      <c r="C9">
        <v>0.16</v>
      </c>
      <c r="D9">
        <v>8</v>
      </c>
      <c r="E9">
        <v>200</v>
      </c>
      <c r="F9">
        <f t="shared" si="0"/>
        <v>1600</v>
      </c>
      <c r="G9">
        <f t="shared" si="1"/>
        <v>10000</v>
      </c>
      <c r="H9">
        <f t="shared" si="2"/>
        <v>4</v>
      </c>
      <c r="L9" s="13"/>
      <c r="M9" t="s">
        <v>20</v>
      </c>
      <c r="N9">
        <f>I28</f>
        <v>3.9277021414053297</v>
      </c>
      <c r="O9">
        <f>J28</f>
        <v>0.23444214907825245</v>
      </c>
      <c r="Q9" t="s">
        <v>103</v>
      </c>
      <c r="R9">
        <v>0.99987859999999995</v>
      </c>
    </row>
    <row r="10" spans="1:18" ht="15" customHeight="1">
      <c r="C10">
        <v>0.13</v>
      </c>
      <c r="D10">
        <v>21</v>
      </c>
      <c r="E10">
        <v>200</v>
      </c>
      <c r="F10">
        <f t="shared" si="0"/>
        <v>4200</v>
      </c>
      <c r="G10">
        <f t="shared" si="1"/>
        <v>32307.692307692305</v>
      </c>
      <c r="H10">
        <f t="shared" si="2"/>
        <v>4.5093059380910638</v>
      </c>
      <c r="L10" s="13"/>
      <c r="M10" t="s">
        <v>19</v>
      </c>
      <c r="N10">
        <f>I34</f>
        <v>5.5567486900738245</v>
      </c>
      <c r="O10">
        <f>J34</f>
        <v>0.46379871503112513</v>
      </c>
      <c r="Q10" t="s">
        <v>104</v>
      </c>
      <c r="R10">
        <v>1</v>
      </c>
    </row>
    <row r="11" spans="1:18" ht="15" customHeight="1">
      <c r="L11" s="13" t="s">
        <v>14</v>
      </c>
      <c r="M11" t="s">
        <v>22</v>
      </c>
      <c r="N11">
        <f>I41</f>
        <v>7.8370914323887773</v>
      </c>
      <c r="O11">
        <f>J41</f>
        <v>0.19657061654228322</v>
      </c>
      <c r="Q11" t="s">
        <v>105</v>
      </c>
      <c r="R11">
        <v>2.3732900000000001E-2</v>
      </c>
    </row>
    <row r="12" spans="1:18" ht="15" customHeight="1">
      <c r="A12" t="s">
        <v>21</v>
      </c>
      <c r="B12" t="s">
        <v>17</v>
      </c>
      <c r="C12">
        <v>0.11</v>
      </c>
      <c r="D12">
        <v>1</v>
      </c>
      <c r="E12">
        <v>200</v>
      </c>
      <c r="F12">
        <f t="shared" ref="F12:F20" si="3">D12*E12</f>
        <v>200</v>
      </c>
      <c r="G12">
        <f t="shared" ref="G12:G20" si="4">(F12/C12)</f>
        <v>1818.1818181818182</v>
      </c>
      <c r="H12">
        <f t="shared" ref="H12:H20" si="5">LOG10(G12)</f>
        <v>3.2596373105057563</v>
      </c>
      <c r="I12">
        <f>AVERAGE(H12:H14)</f>
        <v>3.1730915403371704</v>
      </c>
      <c r="J12">
        <f>STDEV(H12:H14)/SQRT(COUNT(H12:H14))</f>
        <v>0.12819072573601042</v>
      </c>
      <c r="L12" s="13"/>
      <c r="M12" t="s">
        <v>20</v>
      </c>
      <c r="N12">
        <f>I47</f>
        <v>3.1995644333328261</v>
      </c>
      <c r="O12">
        <f>J47</f>
        <v>0.47823776359179532</v>
      </c>
      <c r="Q12" t="s">
        <v>106</v>
      </c>
      <c r="R12">
        <v>0.97650150000000002</v>
      </c>
    </row>
    <row r="13" spans="1:18" ht="15" customHeight="1">
      <c r="C13">
        <v>0.12</v>
      </c>
      <c r="D13">
        <v>5</v>
      </c>
      <c r="E13">
        <v>20</v>
      </c>
      <c r="F13">
        <f t="shared" si="3"/>
        <v>100</v>
      </c>
      <c r="G13">
        <f t="shared" si="4"/>
        <v>833.33333333333337</v>
      </c>
      <c r="H13">
        <f t="shared" si="5"/>
        <v>2.9208187539523753</v>
      </c>
      <c r="L13" s="13"/>
      <c r="M13" t="s">
        <v>19</v>
      </c>
      <c r="N13">
        <f>I53</f>
        <v>5.6772992423718618</v>
      </c>
      <c r="O13">
        <f>J53</f>
        <v>0.6115266340051172</v>
      </c>
      <c r="Q13" t="s">
        <v>107</v>
      </c>
      <c r="R13">
        <v>7.9400000000000006E-5</v>
      </c>
    </row>
    <row r="14" spans="1:18" ht="15" customHeight="1">
      <c r="C14">
        <v>0.11</v>
      </c>
      <c r="D14">
        <v>12</v>
      </c>
      <c r="E14">
        <v>20</v>
      </c>
      <c r="F14">
        <f t="shared" si="3"/>
        <v>240</v>
      </c>
      <c r="G14">
        <f t="shared" si="4"/>
        <v>2181.818181818182</v>
      </c>
      <c r="H14">
        <f t="shared" si="5"/>
        <v>3.338818556553381</v>
      </c>
      <c r="L14" s="1"/>
      <c r="Q14" t="s">
        <v>108</v>
      </c>
      <c r="R14">
        <v>1.4578799999999999E-2</v>
      </c>
    </row>
    <row r="15" spans="1:18" ht="15" customHeight="1">
      <c r="B15" t="s">
        <v>16</v>
      </c>
      <c r="C15">
        <v>0.12</v>
      </c>
      <c r="D15">
        <v>4.5</v>
      </c>
      <c r="E15">
        <v>20</v>
      </c>
      <c r="F15">
        <f t="shared" si="3"/>
        <v>90</v>
      </c>
      <c r="G15">
        <f t="shared" si="4"/>
        <v>750</v>
      </c>
      <c r="H15">
        <f t="shared" si="5"/>
        <v>2.8750612633917001</v>
      </c>
      <c r="I15">
        <f>AVERAGE(H15:H17)</f>
        <v>2.8848502881825353</v>
      </c>
      <c r="J15">
        <f>STDEV(H15:H17)/SQRT(COUNT(H15:H17))</f>
        <v>0.15593602697196987</v>
      </c>
      <c r="L15" s="1"/>
      <c r="Q15" t="s">
        <v>109</v>
      </c>
      <c r="R15">
        <v>1</v>
      </c>
    </row>
    <row r="16" spans="1:18" ht="15" customHeight="1">
      <c r="C16">
        <v>0.12</v>
      </c>
      <c r="D16">
        <v>2.5</v>
      </c>
      <c r="E16">
        <v>20</v>
      </c>
      <c r="F16">
        <f t="shared" si="3"/>
        <v>50</v>
      </c>
      <c r="G16">
        <f t="shared" si="4"/>
        <v>416.66666666666669</v>
      </c>
      <c r="H16">
        <f t="shared" si="5"/>
        <v>2.6197887582883941</v>
      </c>
      <c r="L16" s="1"/>
      <c r="Q16" t="s">
        <v>110</v>
      </c>
      <c r="R16">
        <v>7.9999999999999996E-7</v>
      </c>
    </row>
    <row r="17" spans="1:18" ht="15" customHeight="1">
      <c r="C17">
        <v>0.09</v>
      </c>
      <c r="D17">
        <v>6.5</v>
      </c>
      <c r="E17">
        <v>20</v>
      </c>
      <c r="F17">
        <f t="shared" si="3"/>
        <v>130</v>
      </c>
      <c r="G17">
        <f t="shared" si="4"/>
        <v>1444.4444444444446</v>
      </c>
      <c r="H17">
        <f t="shared" si="5"/>
        <v>3.1597008428675117</v>
      </c>
      <c r="L17" s="1"/>
      <c r="Q17" t="s">
        <v>111</v>
      </c>
      <c r="R17">
        <v>0.99999769999999999</v>
      </c>
    </row>
    <row r="18" spans="1:18" ht="15" customHeight="1">
      <c r="B18" t="s">
        <v>15</v>
      </c>
      <c r="C18">
        <v>0.08</v>
      </c>
      <c r="D18">
        <v>4</v>
      </c>
      <c r="E18">
        <v>20</v>
      </c>
      <c r="F18">
        <f t="shared" si="3"/>
        <v>80</v>
      </c>
      <c r="G18">
        <f t="shared" si="4"/>
        <v>1000</v>
      </c>
      <c r="H18">
        <f t="shared" si="5"/>
        <v>3</v>
      </c>
      <c r="I18">
        <f>AVERAGE(H18:H20)</f>
        <v>3.2508509441362166</v>
      </c>
      <c r="J18">
        <f>STDEV(H18:H20)/SQRT(COUNT(H18:H20))</f>
        <v>0.12657572716476798</v>
      </c>
      <c r="L18" s="1"/>
      <c r="Q18" t="s">
        <v>112</v>
      </c>
      <c r="R18">
        <v>5.1745999999999997E-3</v>
      </c>
    </row>
    <row r="19" spans="1:18" ht="15" customHeight="1">
      <c r="C19">
        <v>0.09</v>
      </c>
      <c r="D19">
        <v>10</v>
      </c>
      <c r="E19">
        <v>20</v>
      </c>
      <c r="F19">
        <f t="shared" si="3"/>
        <v>200</v>
      </c>
      <c r="G19">
        <f t="shared" si="4"/>
        <v>2222.2222222222222</v>
      </c>
      <c r="H19">
        <f t="shared" si="5"/>
        <v>3.3467874862246565</v>
      </c>
      <c r="L19" s="1"/>
      <c r="Q19" t="s">
        <v>113</v>
      </c>
      <c r="R19">
        <v>0.78185789999999999</v>
      </c>
    </row>
    <row r="20" spans="1:18" ht="15" customHeight="1">
      <c r="C20">
        <v>0.11</v>
      </c>
      <c r="D20">
        <v>14</v>
      </c>
      <c r="E20">
        <v>20</v>
      </c>
      <c r="F20">
        <f t="shared" si="3"/>
        <v>280</v>
      </c>
      <c r="G20">
        <f t="shared" si="4"/>
        <v>2545.4545454545455</v>
      </c>
      <c r="H20">
        <f t="shared" si="5"/>
        <v>3.4057653461839941</v>
      </c>
      <c r="Q20" t="s">
        <v>114</v>
      </c>
      <c r="R20">
        <v>1.4399999999999999E-5</v>
      </c>
    </row>
    <row r="21" spans="1:18" ht="15" customHeight="1">
      <c r="Q21" t="s">
        <v>115</v>
      </c>
      <c r="R21">
        <v>3.0579000000000001E-3</v>
      </c>
    </row>
    <row r="22" spans="1:18" ht="15" customHeight="1">
      <c r="A22" t="s">
        <v>18</v>
      </c>
      <c r="B22" t="s">
        <v>17</v>
      </c>
      <c r="C22">
        <v>0.28000000000000003</v>
      </c>
      <c r="D22">
        <v>52</v>
      </c>
      <c r="E22">
        <v>20000</v>
      </c>
      <c r="F22">
        <f t="shared" ref="F22:F39" si="6">D22*E22</f>
        <v>1040000</v>
      </c>
      <c r="G22">
        <f t="shared" ref="G22:G39" si="7">(F22/C22)</f>
        <v>3714285.7142857141</v>
      </c>
      <c r="H22">
        <f t="shared" ref="H22:H39" si="8">LOG10(G22)</f>
        <v>6.5698753079565613</v>
      </c>
      <c r="I22">
        <f>AVERAGE(H22:H27)</f>
        <v>6.8425757974902064</v>
      </c>
      <c r="J22">
        <f>STDEV(H22:H27)/SQRT(COUNT(H22:H27))</f>
        <v>0.17909656979459246</v>
      </c>
      <c r="Q22" t="s">
        <v>116</v>
      </c>
      <c r="R22">
        <v>0.99988489999999997</v>
      </c>
    </row>
    <row r="23" spans="1:18" ht="15" customHeight="1">
      <c r="C23">
        <v>0.34</v>
      </c>
      <c r="D23">
        <v>46</v>
      </c>
      <c r="E23">
        <v>20000</v>
      </c>
      <c r="F23">
        <f t="shared" si="6"/>
        <v>920000</v>
      </c>
      <c r="G23">
        <f t="shared" si="7"/>
        <v>2705882.3529411764</v>
      </c>
      <c r="H23">
        <f t="shared" si="8"/>
        <v>6.4323089103033002</v>
      </c>
      <c r="Q23" t="s">
        <v>117</v>
      </c>
      <c r="R23">
        <v>9.9999999999999995E-8</v>
      </c>
    </row>
    <row r="24" spans="1:18" ht="15" customHeight="1">
      <c r="C24">
        <v>0.32</v>
      </c>
      <c r="D24">
        <v>38</v>
      </c>
      <c r="E24">
        <v>20000</v>
      </c>
      <c r="F24">
        <f t="shared" si="6"/>
        <v>760000</v>
      </c>
      <c r="G24">
        <f t="shared" si="7"/>
        <v>2375000</v>
      </c>
      <c r="H24">
        <f t="shared" si="8"/>
        <v>6.3756636139608851</v>
      </c>
      <c r="Q24" t="s">
        <v>118</v>
      </c>
      <c r="R24">
        <v>5.2006200000000002E-2</v>
      </c>
    </row>
    <row r="25" spans="1:18" ht="15" customHeight="1">
      <c r="C25">
        <v>0.2</v>
      </c>
      <c r="D25">
        <v>170</v>
      </c>
      <c r="E25">
        <v>20000</v>
      </c>
      <c r="F25">
        <f t="shared" si="6"/>
        <v>3400000</v>
      </c>
      <c r="G25">
        <f t="shared" si="7"/>
        <v>17000000</v>
      </c>
      <c r="H25">
        <f t="shared" si="8"/>
        <v>7.2304489213782741</v>
      </c>
      <c r="Q25" t="s">
        <v>119</v>
      </c>
      <c r="R25">
        <v>0.97339200000000003</v>
      </c>
    </row>
    <row r="26" spans="1:18" ht="15" customHeight="1">
      <c r="C26">
        <v>0.25</v>
      </c>
      <c r="D26">
        <v>140</v>
      </c>
      <c r="E26">
        <v>20000</v>
      </c>
      <c r="F26">
        <f t="shared" si="6"/>
        <v>2800000</v>
      </c>
      <c r="G26">
        <f t="shared" si="7"/>
        <v>11200000</v>
      </c>
      <c r="H26">
        <f t="shared" si="8"/>
        <v>7.0492180226701819</v>
      </c>
      <c r="Q26" t="s">
        <v>120</v>
      </c>
      <c r="R26">
        <v>4.5419999999999998E-4</v>
      </c>
    </row>
    <row r="27" spans="1:18" ht="15" customHeight="1">
      <c r="C27">
        <v>0.24</v>
      </c>
      <c r="D27">
        <v>300</v>
      </c>
      <c r="E27">
        <v>20000</v>
      </c>
      <c r="F27">
        <f t="shared" si="6"/>
        <v>6000000</v>
      </c>
      <c r="G27">
        <f t="shared" si="7"/>
        <v>25000000</v>
      </c>
      <c r="H27">
        <f t="shared" si="8"/>
        <v>7.3979400086720375</v>
      </c>
      <c r="Q27" t="s">
        <v>121</v>
      </c>
      <c r="R27">
        <v>3.50595E-2</v>
      </c>
    </row>
    <row r="28" spans="1:18" ht="15" customHeight="1">
      <c r="B28" t="s">
        <v>16</v>
      </c>
      <c r="C28">
        <v>0.32</v>
      </c>
      <c r="D28">
        <v>75</v>
      </c>
      <c r="E28">
        <v>20</v>
      </c>
      <c r="F28">
        <f t="shared" si="6"/>
        <v>1500</v>
      </c>
      <c r="G28">
        <f t="shared" si="7"/>
        <v>4687.5</v>
      </c>
      <c r="H28">
        <f t="shared" si="8"/>
        <v>3.6709412807357751</v>
      </c>
      <c r="I28">
        <f>AVERAGE(H28:H33)</f>
        <v>3.9277021414053297</v>
      </c>
      <c r="J28">
        <f>STDEV(H28:H33)/SQRT(COUNT(H28:H33))</f>
        <v>0.23444214907825245</v>
      </c>
      <c r="Q28" t="s">
        <v>122</v>
      </c>
      <c r="R28">
        <v>1</v>
      </c>
    </row>
    <row r="29" spans="1:18" ht="15" customHeight="1">
      <c r="C29">
        <v>0.36</v>
      </c>
      <c r="D29">
        <v>28</v>
      </c>
      <c r="E29">
        <v>20</v>
      </c>
      <c r="F29">
        <f t="shared" si="6"/>
        <v>560</v>
      </c>
      <c r="G29">
        <f t="shared" si="7"/>
        <v>1555.5555555555557</v>
      </c>
      <c r="H29">
        <f t="shared" si="8"/>
        <v>3.191885526238913</v>
      </c>
      <c r="Q29" t="s">
        <v>123</v>
      </c>
      <c r="R29">
        <v>8.1999999999999994E-6</v>
      </c>
    </row>
    <row r="30" spans="1:18" ht="15" customHeight="1">
      <c r="C30">
        <v>0.42</v>
      </c>
      <c r="D30">
        <v>59</v>
      </c>
      <c r="E30">
        <v>20</v>
      </c>
      <c r="F30">
        <f t="shared" si="6"/>
        <v>1180</v>
      </c>
      <c r="G30">
        <f t="shared" si="7"/>
        <v>2809.5238095238096</v>
      </c>
      <c r="H30">
        <f t="shared" si="8"/>
        <v>3.4486327169082251</v>
      </c>
      <c r="Q30" t="s">
        <v>124</v>
      </c>
      <c r="R30">
        <v>7.6492900000000003E-2</v>
      </c>
    </row>
    <row r="31" spans="1:18" ht="15" customHeight="1">
      <c r="C31">
        <v>0.3</v>
      </c>
      <c r="D31">
        <v>25</v>
      </c>
      <c r="E31">
        <v>200</v>
      </c>
      <c r="F31">
        <f t="shared" si="6"/>
        <v>5000</v>
      </c>
      <c r="G31">
        <f t="shared" si="7"/>
        <v>16666.666666666668</v>
      </c>
      <c r="H31">
        <f t="shared" si="8"/>
        <v>4.2218487496163561</v>
      </c>
      <c r="Q31" t="s">
        <v>125</v>
      </c>
      <c r="R31">
        <v>0.28428720000000002</v>
      </c>
    </row>
    <row r="32" spans="1:18" ht="15" customHeight="1">
      <c r="C32">
        <v>0.31</v>
      </c>
      <c r="D32">
        <v>38</v>
      </c>
      <c r="E32">
        <v>200</v>
      </c>
      <c r="F32">
        <f t="shared" si="6"/>
        <v>7600</v>
      </c>
      <c r="G32">
        <f t="shared" si="7"/>
        <v>24516.129032258064</v>
      </c>
      <c r="H32">
        <f t="shared" si="8"/>
        <v>4.3894518984465183</v>
      </c>
      <c r="Q32" t="s">
        <v>126</v>
      </c>
      <c r="R32">
        <v>0.99999970000000005</v>
      </c>
    </row>
    <row r="33" spans="1:18" ht="15" customHeight="1">
      <c r="C33">
        <v>0.25</v>
      </c>
      <c r="D33">
        <v>55</v>
      </c>
      <c r="E33">
        <v>200</v>
      </c>
      <c r="F33">
        <f t="shared" si="6"/>
        <v>11000</v>
      </c>
      <c r="G33">
        <f t="shared" si="7"/>
        <v>44000</v>
      </c>
      <c r="H33">
        <f t="shared" si="8"/>
        <v>4.6434526764861879</v>
      </c>
      <c r="Q33" t="s">
        <v>127</v>
      </c>
      <c r="R33">
        <v>2.0116999999999999E-3</v>
      </c>
    </row>
    <row r="34" spans="1:18" ht="15" customHeight="1">
      <c r="B34" t="s">
        <v>15</v>
      </c>
      <c r="C34">
        <v>0.24</v>
      </c>
      <c r="D34">
        <v>24</v>
      </c>
      <c r="E34">
        <v>2000</v>
      </c>
      <c r="F34">
        <f t="shared" si="6"/>
        <v>48000</v>
      </c>
      <c r="G34">
        <f t="shared" si="7"/>
        <v>200000</v>
      </c>
      <c r="H34">
        <f t="shared" si="8"/>
        <v>5.3010299956639813</v>
      </c>
      <c r="I34">
        <f>AVERAGE(H34:H39)</f>
        <v>5.5567486900738245</v>
      </c>
      <c r="J34">
        <f>STDEV(H34:H39)/SQRT(COUNT(H34:H39))</f>
        <v>0.46379871503112513</v>
      </c>
      <c r="Q34" t="s">
        <v>128</v>
      </c>
      <c r="R34">
        <v>3.0527000000000002E-3</v>
      </c>
    </row>
    <row r="35" spans="1:18" ht="15" customHeight="1">
      <c r="C35">
        <v>0.37</v>
      </c>
      <c r="D35">
        <v>1.3</v>
      </c>
      <c r="E35">
        <v>2000</v>
      </c>
      <c r="F35">
        <f t="shared" si="6"/>
        <v>2600</v>
      </c>
      <c r="G35">
        <f t="shared" si="7"/>
        <v>7027.0270270270275</v>
      </c>
      <c r="H35">
        <f t="shared" si="8"/>
        <v>3.8467716239038232</v>
      </c>
      <c r="Q35" t="s">
        <v>129</v>
      </c>
      <c r="R35">
        <v>8.7899999999999995E-5</v>
      </c>
    </row>
    <row r="36" spans="1:18" ht="15" customHeight="1">
      <c r="C36">
        <v>0.32</v>
      </c>
      <c r="D36">
        <v>8</v>
      </c>
      <c r="E36">
        <v>2000</v>
      </c>
      <c r="F36">
        <f t="shared" si="6"/>
        <v>16000</v>
      </c>
      <c r="G36">
        <f t="shared" si="7"/>
        <v>50000</v>
      </c>
      <c r="H36">
        <f t="shared" si="8"/>
        <v>4.6989700043360187</v>
      </c>
      <c r="Q36" t="s">
        <v>130</v>
      </c>
      <c r="R36">
        <v>4.46229E-2</v>
      </c>
    </row>
    <row r="37" spans="1:18" ht="15" customHeight="1">
      <c r="C37">
        <v>0.34</v>
      </c>
      <c r="D37">
        <v>45</v>
      </c>
      <c r="E37">
        <v>20000</v>
      </c>
      <c r="F37">
        <f t="shared" si="6"/>
        <v>900000</v>
      </c>
      <c r="G37">
        <f t="shared" si="7"/>
        <v>2647058.8235294116</v>
      </c>
      <c r="H37">
        <f t="shared" si="8"/>
        <v>6.4227635923970698</v>
      </c>
      <c r="Q37" t="s">
        <v>131</v>
      </c>
      <c r="R37">
        <v>0.89244520000000005</v>
      </c>
    </row>
    <row r="38" spans="1:18" ht="15" customHeight="1">
      <c r="C38">
        <v>0.33</v>
      </c>
      <c r="D38">
        <v>85</v>
      </c>
      <c r="E38">
        <v>20000</v>
      </c>
      <c r="F38">
        <f t="shared" si="6"/>
        <v>1700000</v>
      </c>
      <c r="G38">
        <f t="shared" si="7"/>
        <v>5151515.1515151514</v>
      </c>
      <c r="H38">
        <f t="shared" si="8"/>
        <v>6.7119349815003861</v>
      </c>
      <c r="Q38" t="s">
        <v>132</v>
      </c>
      <c r="R38">
        <v>2.9999999999999999E-7</v>
      </c>
    </row>
    <row r="39" spans="1:18" ht="15" customHeight="1">
      <c r="C39">
        <v>0.28000000000000003</v>
      </c>
      <c r="D39">
        <v>32</v>
      </c>
      <c r="E39">
        <v>20000</v>
      </c>
      <c r="F39">
        <f t="shared" si="6"/>
        <v>640000</v>
      </c>
      <c r="G39">
        <f t="shared" si="7"/>
        <v>2285714.2857142854</v>
      </c>
      <c r="H39">
        <f t="shared" si="8"/>
        <v>6.3590219426416681</v>
      </c>
      <c r="Q39" t="s">
        <v>133</v>
      </c>
      <c r="R39">
        <v>0.40884199999999998</v>
      </c>
    </row>
    <row r="40" spans="1:18" ht="15" customHeight="1">
      <c r="Q40" t="s">
        <v>134</v>
      </c>
      <c r="R40">
        <v>1.3999999999999999E-6</v>
      </c>
    </row>
    <row r="41" spans="1:18" ht="15" customHeight="1">
      <c r="A41" t="s">
        <v>14</v>
      </c>
      <c r="B41" t="s">
        <v>17</v>
      </c>
      <c r="C41">
        <v>0.28999999999999998</v>
      </c>
      <c r="D41">
        <v>28</v>
      </c>
      <c r="E41">
        <v>200000</v>
      </c>
      <c r="F41">
        <f t="shared" ref="F41:F58" si="9">D41*E41</f>
        <v>5600000</v>
      </c>
      <c r="G41">
        <f t="shared" ref="G41:G58" si="10">(F41/C41)</f>
        <v>19310344.827586208</v>
      </c>
      <c r="H41">
        <f t="shared" ref="H41:H58" si="11">LOG10(G41)</f>
        <v>7.2857900291072442</v>
      </c>
      <c r="I41">
        <f>AVERAGE(H41:H46)</f>
        <v>7.8370914323887773</v>
      </c>
      <c r="J41">
        <f>STDEV(H41:H46)/SQRT(COUNT(H41:H46))</f>
        <v>0.19657061654228322</v>
      </c>
      <c r="Q41" t="s">
        <v>135</v>
      </c>
      <c r="R41">
        <v>0.61531690000000006</v>
      </c>
    </row>
    <row r="42" spans="1:18" ht="15" customHeight="1">
      <c r="C42">
        <v>0.3</v>
      </c>
      <c r="D42">
        <v>35</v>
      </c>
      <c r="E42">
        <v>200000</v>
      </c>
      <c r="F42">
        <f t="shared" si="9"/>
        <v>7000000</v>
      </c>
      <c r="G42">
        <f t="shared" si="10"/>
        <v>23333333.333333336</v>
      </c>
      <c r="H42">
        <f t="shared" si="11"/>
        <v>7.3679767852945943</v>
      </c>
      <c r="Q42" t="s">
        <v>136</v>
      </c>
      <c r="R42">
        <v>1.036E-3</v>
      </c>
    </row>
    <row r="43" spans="1:18" ht="15" customHeight="1">
      <c r="C43">
        <v>0.28000000000000003</v>
      </c>
      <c r="D43">
        <v>72</v>
      </c>
      <c r="E43">
        <v>200000</v>
      </c>
      <c r="F43">
        <f t="shared" si="9"/>
        <v>14400000</v>
      </c>
      <c r="G43">
        <f t="shared" si="10"/>
        <v>51428571.428571425</v>
      </c>
      <c r="H43">
        <f t="shared" si="11"/>
        <v>7.7112044607530308</v>
      </c>
      <c r="Q43" t="s">
        <v>137</v>
      </c>
      <c r="R43">
        <v>5.8060999999999998E-3</v>
      </c>
    </row>
    <row r="44" spans="1:18" ht="15" customHeight="1">
      <c r="C44">
        <v>0.28000000000000003</v>
      </c>
      <c r="D44">
        <v>25</v>
      </c>
      <c r="E44">
        <v>2000000</v>
      </c>
      <c r="F44">
        <f t="shared" si="9"/>
        <v>50000000</v>
      </c>
      <c r="G44">
        <f t="shared" si="10"/>
        <v>178571428.57142857</v>
      </c>
      <c r="H44">
        <f t="shared" si="11"/>
        <v>8.2518119729937993</v>
      </c>
      <c r="Q44" t="s">
        <v>138</v>
      </c>
      <c r="R44">
        <v>0</v>
      </c>
    </row>
    <row r="45" spans="1:18" ht="15" customHeight="1">
      <c r="C45">
        <v>0.22</v>
      </c>
      <c r="D45">
        <v>35</v>
      </c>
      <c r="E45">
        <v>2000000</v>
      </c>
      <c r="F45">
        <f t="shared" si="9"/>
        <v>70000000</v>
      </c>
      <c r="G45">
        <f t="shared" si="10"/>
        <v>318181818.18181819</v>
      </c>
      <c r="H45">
        <f t="shared" si="11"/>
        <v>8.5026753591920503</v>
      </c>
    </row>
    <row r="46" spans="1:18" ht="15" customHeight="1">
      <c r="C46">
        <v>0.3</v>
      </c>
      <c r="D46">
        <v>12</v>
      </c>
      <c r="E46">
        <v>2000000</v>
      </c>
      <c r="F46">
        <f t="shared" si="9"/>
        <v>24000000</v>
      </c>
      <c r="G46">
        <f t="shared" si="10"/>
        <v>80000000</v>
      </c>
      <c r="H46">
        <f t="shared" si="11"/>
        <v>7.9030899869919438</v>
      </c>
    </row>
    <row r="47" spans="1:18" ht="15" customHeight="1">
      <c r="B47" t="s">
        <v>16</v>
      </c>
      <c r="C47">
        <v>0.26</v>
      </c>
      <c r="D47">
        <v>2</v>
      </c>
      <c r="E47">
        <v>20</v>
      </c>
      <c r="F47">
        <f t="shared" si="9"/>
        <v>40</v>
      </c>
      <c r="G47">
        <f t="shared" si="10"/>
        <v>153.84615384615384</v>
      </c>
      <c r="H47">
        <f t="shared" si="11"/>
        <v>2.1870866433571443</v>
      </c>
      <c r="I47">
        <f>AVERAGE(H47:H52)</f>
        <v>3.1995644333328261</v>
      </c>
      <c r="J47">
        <f>STDEV(H47:H52)/SQRT(COUNT(H47:H52))</f>
        <v>0.47823776359179532</v>
      </c>
    </row>
    <row r="48" spans="1:18" ht="15" customHeight="1">
      <c r="C48">
        <v>0.28000000000000003</v>
      </c>
      <c r="D48">
        <v>1</v>
      </c>
      <c r="E48">
        <v>20</v>
      </c>
      <c r="F48">
        <f t="shared" si="9"/>
        <v>20</v>
      </c>
      <c r="G48">
        <f t="shared" si="10"/>
        <v>71.428571428571416</v>
      </c>
      <c r="H48">
        <f t="shared" si="11"/>
        <v>1.8538719643217618</v>
      </c>
    </row>
    <row r="49" spans="2:10" ht="15" customHeight="1">
      <c r="C49">
        <v>0.24</v>
      </c>
      <c r="D49">
        <v>3</v>
      </c>
      <c r="E49">
        <v>20</v>
      </c>
      <c r="F49">
        <f t="shared" si="9"/>
        <v>60</v>
      </c>
      <c r="G49">
        <f t="shared" si="10"/>
        <v>250</v>
      </c>
      <c r="H49">
        <f t="shared" si="11"/>
        <v>2.3979400086720375</v>
      </c>
    </row>
    <row r="50" spans="2:10" ht="15" customHeight="1">
      <c r="C50">
        <v>0.25</v>
      </c>
      <c r="D50">
        <v>15</v>
      </c>
      <c r="E50">
        <v>200</v>
      </c>
      <c r="F50">
        <f t="shared" si="9"/>
        <v>3000</v>
      </c>
      <c r="G50">
        <f t="shared" si="10"/>
        <v>12000</v>
      </c>
      <c r="H50">
        <f t="shared" si="11"/>
        <v>4.0791812460476251</v>
      </c>
    </row>
    <row r="51" spans="2:10" ht="15" customHeight="1">
      <c r="C51">
        <v>0.3</v>
      </c>
      <c r="D51">
        <v>28</v>
      </c>
      <c r="E51">
        <v>200</v>
      </c>
      <c r="F51">
        <f t="shared" si="9"/>
        <v>5600</v>
      </c>
      <c r="G51">
        <f t="shared" si="10"/>
        <v>18666.666666666668</v>
      </c>
      <c r="H51">
        <f t="shared" si="11"/>
        <v>4.2710667722865381</v>
      </c>
    </row>
    <row r="52" spans="2:10" ht="15" customHeight="1">
      <c r="C52">
        <v>0.25</v>
      </c>
      <c r="D52">
        <v>32</v>
      </c>
      <c r="E52">
        <v>200</v>
      </c>
      <c r="F52">
        <f t="shared" si="9"/>
        <v>6400</v>
      </c>
      <c r="G52">
        <f t="shared" si="10"/>
        <v>25600</v>
      </c>
      <c r="H52">
        <f t="shared" si="11"/>
        <v>4.4082399653118491</v>
      </c>
    </row>
    <row r="53" spans="2:10" ht="15" customHeight="1">
      <c r="B53" t="s">
        <v>15</v>
      </c>
      <c r="C53">
        <v>0.35</v>
      </c>
      <c r="D53">
        <v>4</v>
      </c>
      <c r="E53">
        <v>2000</v>
      </c>
      <c r="F53">
        <f t="shared" si="9"/>
        <v>8000</v>
      </c>
      <c r="G53">
        <f t="shared" si="10"/>
        <v>22857.142857142859</v>
      </c>
      <c r="H53">
        <f t="shared" si="11"/>
        <v>4.3590219426416681</v>
      </c>
      <c r="I53">
        <f>AVERAGE(H53:H58)</f>
        <v>5.6772992423718618</v>
      </c>
      <c r="J53">
        <f>STDEV(H53:H58)/SQRT(COUNT(H53:H58))</f>
        <v>0.6115266340051172</v>
      </c>
    </row>
    <row r="54" spans="2:10" ht="15" customHeight="1">
      <c r="C54">
        <v>0.36</v>
      </c>
      <c r="D54">
        <v>6</v>
      </c>
      <c r="E54">
        <v>2000</v>
      </c>
      <c r="F54">
        <f t="shared" si="9"/>
        <v>12000</v>
      </c>
      <c r="G54">
        <f t="shared" si="10"/>
        <v>33333.333333333336</v>
      </c>
      <c r="H54">
        <f t="shared" si="11"/>
        <v>4.5228787452803374</v>
      </c>
    </row>
    <row r="55" spans="2:10" ht="15" customHeight="1">
      <c r="C55">
        <v>0.28999999999999998</v>
      </c>
      <c r="D55">
        <v>2</v>
      </c>
      <c r="E55">
        <v>2000</v>
      </c>
      <c r="F55">
        <f t="shared" si="9"/>
        <v>4000</v>
      </c>
      <c r="G55">
        <f t="shared" si="10"/>
        <v>13793.103448275862</v>
      </c>
      <c r="H55">
        <f t="shared" si="11"/>
        <v>4.139661993429006</v>
      </c>
    </row>
    <row r="56" spans="2:10" ht="15" customHeight="1">
      <c r="C56">
        <v>0.22</v>
      </c>
      <c r="D56">
        <v>72</v>
      </c>
      <c r="E56">
        <v>20000</v>
      </c>
      <c r="F56">
        <f t="shared" si="9"/>
        <v>1440000</v>
      </c>
      <c r="G56">
        <f t="shared" si="10"/>
        <v>6545454.5454545459</v>
      </c>
      <c r="H56">
        <f t="shared" si="11"/>
        <v>6.8159398112730436</v>
      </c>
    </row>
    <row r="57" spans="2:10" ht="15" customHeight="1">
      <c r="C57">
        <v>0.3</v>
      </c>
      <c r="D57">
        <v>52</v>
      </c>
      <c r="E57">
        <v>200000</v>
      </c>
      <c r="F57">
        <f t="shared" si="9"/>
        <v>10400000</v>
      </c>
      <c r="G57">
        <f t="shared" si="10"/>
        <v>34666666.666666672</v>
      </c>
      <c r="H57">
        <f t="shared" si="11"/>
        <v>7.5399120845791181</v>
      </c>
    </row>
    <row r="58" spans="2:10" ht="15" customHeight="1">
      <c r="C58">
        <v>0.28000000000000003</v>
      </c>
      <c r="D58">
        <v>68</v>
      </c>
      <c r="E58">
        <v>20000</v>
      </c>
      <c r="F58">
        <f t="shared" si="9"/>
        <v>1360000</v>
      </c>
      <c r="G58">
        <f t="shared" si="10"/>
        <v>4857142.8571428563</v>
      </c>
      <c r="H58">
        <f t="shared" si="11"/>
        <v>6.6863808770279984</v>
      </c>
    </row>
  </sheetData>
  <mergeCells count="6">
    <mergeCell ref="L2:L4"/>
    <mergeCell ref="L8:L10"/>
    <mergeCell ref="L11:L13"/>
    <mergeCell ref="L5:L7"/>
    <mergeCell ref="Q1:R1"/>
    <mergeCell ref="Q7:R7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Q7" sqref="Q7:R8"/>
    </sheetView>
  </sheetViews>
  <sheetFormatPr defaultColWidth="6.625" defaultRowHeight="15" customHeight="1"/>
  <cols>
    <col min="13" max="13" width="15" customWidth="1"/>
    <col min="14" max="14" width="13.25" customWidth="1"/>
    <col min="17" max="17" width="17.875" customWidth="1"/>
    <col min="18" max="18" width="13" customWidth="1"/>
  </cols>
  <sheetData>
    <row r="1" spans="1:18" ht="15" customHeight="1">
      <c r="C1" t="s">
        <v>30</v>
      </c>
      <c r="D1" t="s">
        <v>12</v>
      </c>
      <c r="E1" t="s">
        <v>11</v>
      </c>
      <c r="F1" t="s">
        <v>10</v>
      </c>
      <c r="G1" t="s">
        <v>9</v>
      </c>
      <c r="H1" t="s">
        <v>8</v>
      </c>
      <c r="I1" t="s">
        <v>7</v>
      </c>
      <c r="J1" t="s">
        <v>6</v>
      </c>
      <c r="N1" t="s">
        <v>8</v>
      </c>
      <c r="O1" t="s">
        <v>202</v>
      </c>
      <c r="Q1" s="13" t="s">
        <v>196</v>
      </c>
      <c r="R1" s="13"/>
    </row>
    <row r="2" spans="1:18" ht="15" customHeight="1">
      <c r="A2" t="s">
        <v>24</v>
      </c>
      <c r="B2" t="s">
        <v>17</v>
      </c>
      <c r="C2">
        <v>7.5</v>
      </c>
      <c r="D2">
        <v>56</v>
      </c>
      <c r="E2">
        <v>200</v>
      </c>
      <c r="F2">
        <f t="shared" ref="F2:F10" si="0">D2*E2</f>
        <v>11200</v>
      </c>
      <c r="G2">
        <f t="shared" ref="G2:G10" si="1">(F2/C2)</f>
        <v>1493.3333333333333</v>
      </c>
      <c r="H2">
        <f t="shared" ref="H2:H10" si="2">LOG10(G2)</f>
        <v>3.1741567592784814</v>
      </c>
      <c r="I2">
        <f>AVERAGE(H2:H4)</f>
        <v>3.0838011685163025</v>
      </c>
      <c r="J2">
        <f>STDEV(H2:H4)/SQRT(COUNT(H2:H4))</f>
        <v>7.6768813231625557E-2</v>
      </c>
      <c r="L2" s="13" t="s">
        <v>23</v>
      </c>
      <c r="M2" t="s">
        <v>22</v>
      </c>
      <c r="N2">
        <f>I2</f>
        <v>3.0838011685163025</v>
      </c>
      <c r="O2">
        <f>J2</f>
        <v>7.6768813231625557E-2</v>
      </c>
      <c r="Q2" t="s">
        <v>192</v>
      </c>
      <c r="R2" t="s">
        <v>191</v>
      </c>
    </row>
    <row r="3" spans="1:18" ht="15" customHeight="1">
      <c r="C3">
        <v>7</v>
      </c>
      <c r="D3">
        <v>49</v>
      </c>
      <c r="E3">
        <v>200</v>
      </c>
      <c r="F3">
        <f t="shared" si="0"/>
        <v>9800</v>
      </c>
      <c r="G3">
        <f t="shared" si="1"/>
        <v>1400</v>
      </c>
      <c r="H3">
        <f t="shared" si="2"/>
        <v>3.1461280356782382</v>
      </c>
      <c r="L3" s="13"/>
      <c r="M3" t="s">
        <v>20</v>
      </c>
      <c r="N3">
        <f>I5</f>
        <v>3.3273055207161861</v>
      </c>
      <c r="O3">
        <f>J5</f>
        <v>4.4350291296395568E-2</v>
      </c>
      <c r="Q3" t="s">
        <v>139</v>
      </c>
      <c r="R3">
        <v>0.92667690000000003</v>
      </c>
    </row>
    <row r="4" spans="1:18" ht="15" customHeight="1">
      <c r="C4">
        <v>7.5</v>
      </c>
      <c r="D4">
        <v>32</v>
      </c>
      <c r="E4">
        <v>200</v>
      </c>
      <c r="F4">
        <f t="shared" si="0"/>
        <v>6400</v>
      </c>
      <c r="G4">
        <f t="shared" si="1"/>
        <v>853.33333333333337</v>
      </c>
      <c r="H4">
        <f t="shared" si="2"/>
        <v>2.931118710592187</v>
      </c>
      <c r="L4" s="13"/>
      <c r="M4" t="s">
        <v>29</v>
      </c>
      <c r="N4">
        <f>I8</f>
        <v>3.2806921481986144</v>
      </c>
      <c r="O4">
        <f>J8</f>
        <v>0.11635636798318015</v>
      </c>
      <c r="Q4" t="s">
        <v>140</v>
      </c>
      <c r="R4">
        <v>0.27993030000000002</v>
      </c>
    </row>
    <row r="5" spans="1:18" ht="15" customHeight="1">
      <c r="B5" t="s">
        <v>16</v>
      </c>
      <c r="C5">
        <v>7</v>
      </c>
      <c r="D5">
        <v>72</v>
      </c>
      <c r="E5">
        <v>200</v>
      </c>
      <c r="F5">
        <f t="shared" si="0"/>
        <v>14400</v>
      </c>
      <c r="G5">
        <f t="shared" si="1"/>
        <v>2057.1428571428573</v>
      </c>
      <c r="H5">
        <f t="shared" si="2"/>
        <v>3.3132644520809929</v>
      </c>
      <c r="I5">
        <f>AVERAGE(H5:H7)</f>
        <v>3.3273055207161861</v>
      </c>
      <c r="J5">
        <f>STDEV(H5:H7)/SQRT(COUNT(H5:H7))</f>
        <v>4.4350291296395568E-2</v>
      </c>
      <c r="L5" s="13" t="s">
        <v>21</v>
      </c>
      <c r="M5" t="s">
        <v>22</v>
      </c>
      <c r="N5">
        <f>I12</f>
        <v>3.3827228591089251</v>
      </c>
      <c r="O5">
        <f>J12</f>
        <v>0.43113898056779826</v>
      </c>
      <c r="Q5" t="s">
        <v>141</v>
      </c>
      <c r="R5">
        <v>0.18991189999999999</v>
      </c>
    </row>
    <row r="6" spans="1:18" ht="15" customHeight="1">
      <c r="C6">
        <v>7.5</v>
      </c>
      <c r="D6">
        <v>68</v>
      </c>
      <c r="E6">
        <v>200</v>
      </c>
      <c r="F6">
        <f t="shared" si="0"/>
        <v>13600</v>
      </c>
      <c r="G6">
        <f t="shared" si="1"/>
        <v>1813.3333333333333</v>
      </c>
      <c r="H6">
        <f t="shared" si="2"/>
        <v>3.2584776449785173</v>
      </c>
      <c r="L6" s="13"/>
      <c r="M6" t="s">
        <v>20</v>
      </c>
      <c r="N6">
        <f>I15</f>
        <v>2.4021138142166278</v>
      </c>
      <c r="O6">
        <f>J15</f>
        <v>0.11638728593240365</v>
      </c>
    </row>
    <row r="7" spans="1:18" ht="15" customHeight="1">
      <c r="C7">
        <v>7</v>
      </c>
      <c r="D7">
        <v>90</v>
      </c>
      <c r="E7">
        <v>200</v>
      </c>
      <c r="F7">
        <f t="shared" si="0"/>
        <v>18000</v>
      </c>
      <c r="G7">
        <f t="shared" si="1"/>
        <v>2571.4285714285716</v>
      </c>
      <c r="H7">
        <f t="shared" si="2"/>
        <v>3.4101744650890491</v>
      </c>
      <c r="L7" s="13"/>
      <c r="M7" t="s">
        <v>29</v>
      </c>
      <c r="N7">
        <f>I18</f>
        <v>2.4543583662176238</v>
      </c>
      <c r="O7">
        <f>J18</f>
        <v>9.4675787883858373E-2</v>
      </c>
      <c r="Q7" s="13" t="s">
        <v>193</v>
      </c>
      <c r="R7" s="13"/>
    </row>
    <row r="8" spans="1:18" ht="15" customHeight="1">
      <c r="B8" t="s">
        <v>15</v>
      </c>
      <c r="C8">
        <v>8</v>
      </c>
      <c r="D8">
        <v>95</v>
      </c>
      <c r="E8">
        <v>200</v>
      </c>
      <c r="F8">
        <f t="shared" si="0"/>
        <v>19000</v>
      </c>
      <c r="G8">
        <f t="shared" si="1"/>
        <v>2375</v>
      </c>
      <c r="H8">
        <f t="shared" si="2"/>
        <v>3.3756636139608855</v>
      </c>
      <c r="I8">
        <f>AVERAGE(H8:H10)</f>
        <v>3.2806921481986144</v>
      </c>
      <c r="J8">
        <f>STDEV(H8:H10)/SQRT(COUNT(H8:H10))</f>
        <v>0.11635636798318015</v>
      </c>
      <c r="L8" s="13" t="s">
        <v>18</v>
      </c>
      <c r="M8" t="s">
        <v>22</v>
      </c>
      <c r="N8">
        <f>I22</f>
        <v>6.065383684328217</v>
      </c>
      <c r="O8">
        <f>J22</f>
        <v>0.11627693482436154</v>
      </c>
      <c r="Q8" t="s">
        <v>192</v>
      </c>
      <c r="R8" t="s">
        <v>191</v>
      </c>
    </row>
    <row r="9" spans="1:18" ht="15" customHeight="1">
      <c r="C9">
        <v>7.5</v>
      </c>
      <c r="D9">
        <v>98</v>
      </c>
      <c r="E9">
        <v>200</v>
      </c>
      <c r="F9">
        <f t="shared" si="0"/>
        <v>19600</v>
      </c>
      <c r="G9">
        <f t="shared" si="1"/>
        <v>2613.3333333333335</v>
      </c>
      <c r="H9">
        <f t="shared" si="2"/>
        <v>3.4171948079647758</v>
      </c>
      <c r="L9" s="13"/>
      <c r="M9" t="s">
        <v>20</v>
      </c>
      <c r="N9">
        <f>I25</f>
        <v>1.8086562440907603</v>
      </c>
      <c r="O9">
        <f>J25</f>
        <v>0.10280409767549552</v>
      </c>
      <c r="Q9" t="s">
        <v>103</v>
      </c>
      <c r="R9">
        <v>0.99999979999999999</v>
      </c>
    </row>
    <row r="10" spans="1:18" ht="15" customHeight="1">
      <c r="C10">
        <v>7.5</v>
      </c>
      <c r="D10">
        <v>42</v>
      </c>
      <c r="E10">
        <v>200</v>
      </c>
      <c r="F10">
        <f t="shared" si="0"/>
        <v>8400</v>
      </c>
      <c r="G10">
        <f t="shared" si="1"/>
        <v>1120</v>
      </c>
      <c r="H10">
        <f t="shared" si="2"/>
        <v>3.0492180226701815</v>
      </c>
      <c r="L10" s="13"/>
      <c r="M10" t="s">
        <v>29</v>
      </c>
      <c r="N10">
        <f>I28</f>
        <v>4.6507693365540419</v>
      </c>
      <c r="O10">
        <f>J28</f>
        <v>0.12194773020550725</v>
      </c>
      <c r="Q10" t="s">
        <v>104</v>
      </c>
      <c r="R10">
        <v>0.1105003</v>
      </c>
    </row>
    <row r="11" spans="1:18" ht="15" customHeight="1">
      <c r="L11" s="13" t="s">
        <v>14</v>
      </c>
      <c r="M11" t="s">
        <v>22</v>
      </c>
      <c r="N11">
        <f>I32</f>
        <v>7.6067881238283901</v>
      </c>
      <c r="O11">
        <f>J32</f>
        <v>0.15342996541325632</v>
      </c>
      <c r="Q11" t="s">
        <v>105</v>
      </c>
      <c r="R11">
        <v>4.3000000000000003E-6</v>
      </c>
    </row>
    <row r="12" spans="1:18" ht="15" customHeight="1">
      <c r="A12" t="s">
        <v>21</v>
      </c>
      <c r="B12" t="s">
        <v>17</v>
      </c>
      <c r="C12">
        <v>7</v>
      </c>
      <c r="D12">
        <v>10</v>
      </c>
      <c r="E12">
        <v>2000</v>
      </c>
      <c r="F12">
        <f t="shared" ref="F12:F20" si="3">D12*E12</f>
        <v>20000</v>
      </c>
      <c r="G12">
        <f t="shared" ref="G12:G20" si="4">(F12/C12)</f>
        <v>2857.1428571428573</v>
      </c>
      <c r="H12">
        <f t="shared" ref="H12:H20" si="5">LOG10(G12)</f>
        <v>3.4559319556497243</v>
      </c>
      <c r="I12">
        <f>AVERAGE(H12:H14)</f>
        <v>3.3827228591089251</v>
      </c>
      <c r="J12">
        <f>STDEV(H12:H14)/SQRT(COUNT(H12:H14))</f>
        <v>0.43113898056779826</v>
      </c>
      <c r="L12" s="13"/>
      <c r="M12" t="s">
        <v>20</v>
      </c>
      <c r="N12">
        <f>I35</f>
        <v>2.0309536477796057</v>
      </c>
      <c r="O12">
        <f>J35</f>
        <v>7.369117565658001E-2</v>
      </c>
      <c r="Q12" t="s">
        <v>106</v>
      </c>
      <c r="R12">
        <v>0.29234599999999999</v>
      </c>
    </row>
    <row r="13" spans="1:18" ht="15" customHeight="1">
      <c r="C13">
        <v>7</v>
      </c>
      <c r="D13">
        <v>14</v>
      </c>
      <c r="E13">
        <v>200</v>
      </c>
      <c r="F13">
        <f t="shared" si="3"/>
        <v>2800</v>
      </c>
      <c r="G13">
        <f t="shared" si="4"/>
        <v>400</v>
      </c>
      <c r="H13">
        <f t="shared" si="5"/>
        <v>2.6020599913279625</v>
      </c>
      <c r="L13" s="13"/>
      <c r="M13" t="s">
        <v>29</v>
      </c>
      <c r="N13">
        <f>I38</f>
        <v>5.1558236614683617</v>
      </c>
      <c r="O13">
        <f>J38</f>
        <v>7.8663815091607275E-2</v>
      </c>
      <c r="Q13" t="s">
        <v>107</v>
      </c>
      <c r="R13">
        <v>0</v>
      </c>
    </row>
    <row r="14" spans="1:18" ht="15" customHeight="1">
      <c r="C14">
        <v>6.5</v>
      </c>
      <c r="D14">
        <v>4</v>
      </c>
      <c r="E14">
        <v>20000</v>
      </c>
      <c r="F14">
        <f t="shared" si="3"/>
        <v>80000</v>
      </c>
      <c r="G14">
        <f t="shared" si="4"/>
        <v>12307.692307692309</v>
      </c>
      <c r="H14">
        <f t="shared" si="5"/>
        <v>4.0901766303490881</v>
      </c>
      <c r="Q14" t="s">
        <v>108</v>
      </c>
      <c r="R14">
        <v>1.9999999999999999E-7</v>
      </c>
    </row>
    <row r="15" spans="1:18" ht="15" customHeight="1">
      <c r="B15" t="s">
        <v>16</v>
      </c>
      <c r="C15">
        <v>6.5</v>
      </c>
      <c r="D15">
        <v>14</v>
      </c>
      <c r="E15">
        <v>200</v>
      </c>
      <c r="F15">
        <f t="shared" si="3"/>
        <v>2800</v>
      </c>
      <c r="G15">
        <f t="shared" si="4"/>
        <v>430.76923076923077</v>
      </c>
      <c r="H15">
        <f t="shared" si="5"/>
        <v>2.6342446746993637</v>
      </c>
      <c r="I15">
        <f>AVERAGE(H15:H17)</f>
        <v>2.4021138142166278</v>
      </c>
      <c r="J15">
        <f>STDEV(H15:H17)/SQRT(COUNT(H15:H17))</f>
        <v>0.11638728593240365</v>
      </c>
      <c r="Q15" t="s">
        <v>109</v>
      </c>
      <c r="R15">
        <v>0.76848360000000004</v>
      </c>
    </row>
    <row r="16" spans="1:18" ht="15" customHeight="1">
      <c r="C16">
        <v>7.5</v>
      </c>
      <c r="D16">
        <v>7</v>
      </c>
      <c r="E16">
        <v>200</v>
      </c>
      <c r="F16">
        <f t="shared" si="3"/>
        <v>1400</v>
      </c>
      <c r="G16">
        <f t="shared" si="4"/>
        <v>186.66666666666666</v>
      </c>
      <c r="H16">
        <f t="shared" si="5"/>
        <v>2.2710667722865381</v>
      </c>
      <c r="Q16" t="s">
        <v>110</v>
      </c>
      <c r="R16">
        <v>0</v>
      </c>
    </row>
    <row r="17" spans="1:18" ht="15" customHeight="1">
      <c r="C17">
        <v>6</v>
      </c>
      <c r="D17">
        <v>6</v>
      </c>
      <c r="E17">
        <v>200</v>
      </c>
      <c r="F17">
        <f t="shared" si="3"/>
        <v>1200</v>
      </c>
      <c r="G17">
        <f t="shared" si="4"/>
        <v>200</v>
      </c>
      <c r="H17">
        <f t="shared" si="5"/>
        <v>2.3010299956639813</v>
      </c>
      <c r="Q17" t="s">
        <v>111</v>
      </c>
      <c r="R17">
        <v>7.9438599999999998E-2</v>
      </c>
    </row>
    <row r="18" spans="1:18" ht="15" customHeight="1">
      <c r="B18" t="s">
        <v>15</v>
      </c>
      <c r="C18">
        <v>6.5</v>
      </c>
      <c r="D18">
        <v>11</v>
      </c>
      <c r="E18">
        <v>200</v>
      </c>
      <c r="F18">
        <f t="shared" si="3"/>
        <v>2200</v>
      </c>
      <c r="G18">
        <f t="shared" si="4"/>
        <v>338.46153846153845</v>
      </c>
      <c r="H18">
        <f t="shared" si="5"/>
        <v>2.5295093241793505</v>
      </c>
      <c r="I18">
        <f>AVERAGE(H18:H20)</f>
        <v>2.4543583662176238</v>
      </c>
      <c r="J18">
        <f>STDEV(H18:H20)/SQRT(COUNT(H18:H20))</f>
        <v>9.4675787883858373E-2</v>
      </c>
      <c r="Q18" t="s">
        <v>112</v>
      </c>
      <c r="R18">
        <v>3.1E-6</v>
      </c>
    </row>
    <row r="19" spans="1:18" ht="15" customHeight="1">
      <c r="C19">
        <v>6.5</v>
      </c>
      <c r="D19">
        <v>6</v>
      </c>
      <c r="E19">
        <v>200</v>
      </c>
      <c r="F19">
        <f t="shared" si="3"/>
        <v>1200</v>
      </c>
      <c r="G19">
        <f t="shared" si="4"/>
        <v>184.61538461538461</v>
      </c>
      <c r="H19">
        <f t="shared" si="5"/>
        <v>2.2662678894047694</v>
      </c>
      <c r="Q19" t="s">
        <v>113</v>
      </c>
      <c r="R19">
        <v>0.38911750000000001</v>
      </c>
    </row>
    <row r="20" spans="1:18" ht="15" customHeight="1">
      <c r="C20">
        <v>6.5</v>
      </c>
      <c r="D20">
        <v>12</v>
      </c>
      <c r="E20">
        <v>200</v>
      </c>
      <c r="F20">
        <f t="shared" si="3"/>
        <v>2400</v>
      </c>
      <c r="G20">
        <f t="shared" si="4"/>
        <v>369.23076923076923</v>
      </c>
      <c r="H20">
        <f t="shared" si="5"/>
        <v>2.5672978850687502</v>
      </c>
      <c r="Q20" t="s">
        <v>114</v>
      </c>
      <c r="R20">
        <v>0</v>
      </c>
    </row>
    <row r="21" spans="1:18" ht="15" customHeight="1">
      <c r="Q21" t="s">
        <v>115</v>
      </c>
      <c r="R21">
        <v>1.9999999999999999E-7</v>
      </c>
    </row>
    <row r="22" spans="1:18" ht="15" customHeight="1">
      <c r="A22" t="s">
        <v>18</v>
      </c>
      <c r="B22" t="s">
        <v>17</v>
      </c>
      <c r="C22">
        <v>10.5</v>
      </c>
      <c r="D22">
        <v>36</v>
      </c>
      <c r="E22">
        <v>200000</v>
      </c>
      <c r="F22">
        <f t="shared" ref="F22:F30" si="6">D22*E22</f>
        <v>7200000</v>
      </c>
      <c r="G22">
        <f t="shared" ref="G22:G30" si="7">(F22/C22)</f>
        <v>685714.28571428568</v>
      </c>
      <c r="H22">
        <f t="shared" ref="H22:H30" si="8">LOG10(G22)</f>
        <v>5.8361431973613307</v>
      </c>
      <c r="I22">
        <f>AVERAGE(H22:H24)</f>
        <v>6.065383684328217</v>
      </c>
      <c r="J22">
        <f>STDEV(H22:H24)/SQRT(COUNT(H22:H24))</f>
        <v>0.11627693482436154</v>
      </c>
      <c r="Q22" t="s">
        <v>116</v>
      </c>
      <c r="R22">
        <v>0.86583379999999999</v>
      </c>
    </row>
    <row r="23" spans="1:18" ht="15" customHeight="1">
      <c r="C23">
        <v>10</v>
      </c>
      <c r="D23">
        <v>70</v>
      </c>
      <c r="E23">
        <v>200000</v>
      </c>
      <c r="F23">
        <f t="shared" si="6"/>
        <v>14000000</v>
      </c>
      <c r="G23">
        <f t="shared" si="7"/>
        <v>1400000</v>
      </c>
      <c r="H23">
        <f t="shared" si="8"/>
        <v>6.1461280356782382</v>
      </c>
      <c r="Q23" t="s">
        <v>117</v>
      </c>
      <c r="R23">
        <v>0</v>
      </c>
    </row>
    <row r="24" spans="1:18" ht="15" customHeight="1">
      <c r="C24">
        <v>11</v>
      </c>
      <c r="D24">
        <v>90</v>
      </c>
      <c r="E24">
        <v>200000</v>
      </c>
      <c r="F24">
        <f t="shared" si="6"/>
        <v>18000000</v>
      </c>
      <c r="G24">
        <f t="shared" si="7"/>
        <v>1636363.6363636365</v>
      </c>
      <c r="H24">
        <f t="shared" si="8"/>
        <v>6.2138798199450811</v>
      </c>
      <c r="Q24" t="s">
        <v>118</v>
      </c>
      <c r="R24">
        <v>6.8272000000000003E-3</v>
      </c>
    </row>
    <row r="25" spans="1:18" ht="15" customHeight="1">
      <c r="B25" t="s">
        <v>16</v>
      </c>
      <c r="C25">
        <v>10</v>
      </c>
      <c r="D25">
        <v>3</v>
      </c>
      <c r="E25">
        <v>200</v>
      </c>
      <c r="F25">
        <f t="shared" si="6"/>
        <v>600</v>
      </c>
      <c r="G25">
        <f t="shared" si="7"/>
        <v>60</v>
      </c>
      <c r="H25">
        <f t="shared" si="8"/>
        <v>1.7781512503836436</v>
      </c>
      <c r="I25">
        <f>AVERAGE(H25:H27)</f>
        <v>1.8086562440907603</v>
      </c>
      <c r="J25">
        <f>STDEV(H25:H27)/SQRT(COUNT(H25:H27))</f>
        <v>0.10280409767549552</v>
      </c>
      <c r="Q25" t="s">
        <v>119</v>
      </c>
      <c r="R25">
        <v>1.3577999999999999E-3</v>
      </c>
    </row>
    <row r="26" spans="1:18" ht="15" customHeight="1">
      <c r="C26">
        <v>10</v>
      </c>
      <c r="D26">
        <v>5</v>
      </c>
      <c r="E26">
        <v>200</v>
      </c>
      <c r="F26">
        <f t="shared" si="6"/>
        <v>1000</v>
      </c>
      <c r="G26">
        <f t="shared" si="7"/>
        <v>100</v>
      </c>
      <c r="H26">
        <f t="shared" si="8"/>
        <v>2</v>
      </c>
      <c r="Q26" t="s">
        <v>120</v>
      </c>
      <c r="R26">
        <v>9.9999999999999995E-7</v>
      </c>
    </row>
    <row r="27" spans="1:18" ht="15" customHeight="1">
      <c r="C27">
        <v>9</v>
      </c>
      <c r="D27">
        <v>2</v>
      </c>
      <c r="E27">
        <v>200</v>
      </c>
      <c r="F27">
        <f t="shared" si="6"/>
        <v>400</v>
      </c>
      <c r="G27">
        <f t="shared" si="7"/>
        <v>44.444444444444443</v>
      </c>
      <c r="H27">
        <f t="shared" si="8"/>
        <v>1.6478174818886375</v>
      </c>
      <c r="Q27" t="s">
        <v>121</v>
      </c>
      <c r="R27">
        <v>2.1819999999999999E-4</v>
      </c>
    </row>
    <row r="28" spans="1:18" ht="15" customHeight="1">
      <c r="B28" t="s">
        <v>15</v>
      </c>
      <c r="C28">
        <v>10</v>
      </c>
      <c r="D28">
        <v>24</v>
      </c>
      <c r="E28">
        <v>20000</v>
      </c>
      <c r="F28">
        <f t="shared" si="6"/>
        <v>480000</v>
      </c>
      <c r="G28">
        <f t="shared" si="7"/>
        <v>48000</v>
      </c>
      <c r="H28">
        <f t="shared" si="8"/>
        <v>4.6812412373755876</v>
      </c>
      <c r="I28">
        <f>AVERAGE(H28:H30)</f>
        <v>4.6507693365540419</v>
      </c>
      <c r="J28">
        <f>STDEV(H28:H30)/SQRT(COUNT(H28:H30))</f>
        <v>0.12194773020550725</v>
      </c>
      <c r="Q28" t="s">
        <v>122</v>
      </c>
      <c r="R28">
        <v>6.3444E-3</v>
      </c>
    </row>
    <row r="29" spans="1:18" ht="15" customHeight="1">
      <c r="C29">
        <v>10</v>
      </c>
      <c r="D29">
        <v>35</v>
      </c>
      <c r="E29">
        <v>20000</v>
      </c>
      <c r="F29">
        <f t="shared" si="6"/>
        <v>700000</v>
      </c>
      <c r="G29">
        <f t="shared" si="7"/>
        <v>70000</v>
      </c>
      <c r="H29">
        <f t="shared" si="8"/>
        <v>4.8450980400142569</v>
      </c>
      <c r="Q29" t="s">
        <v>123</v>
      </c>
      <c r="R29">
        <v>0</v>
      </c>
    </row>
    <row r="30" spans="1:18" ht="15" customHeight="1">
      <c r="C30">
        <v>9</v>
      </c>
      <c r="D30">
        <v>12</v>
      </c>
      <c r="E30">
        <v>20000</v>
      </c>
      <c r="F30">
        <f t="shared" si="6"/>
        <v>240000</v>
      </c>
      <c r="G30">
        <f t="shared" si="7"/>
        <v>26666.666666666668</v>
      </c>
      <c r="H30">
        <f t="shared" si="8"/>
        <v>4.4259687322722812</v>
      </c>
      <c r="Q30" t="s">
        <v>124</v>
      </c>
      <c r="R30">
        <v>9.9999999999999995E-8</v>
      </c>
    </row>
    <row r="31" spans="1:18" ht="15" customHeight="1">
      <c r="Q31" t="s">
        <v>125</v>
      </c>
      <c r="R31">
        <v>1.0039999999999999E-3</v>
      </c>
    </row>
    <row r="32" spans="1:18" ht="15" customHeight="1">
      <c r="A32" t="s">
        <v>14</v>
      </c>
      <c r="B32" t="s">
        <v>17</v>
      </c>
      <c r="C32">
        <v>7.5</v>
      </c>
      <c r="D32">
        <v>180</v>
      </c>
      <c r="E32">
        <v>2000000</v>
      </c>
      <c r="F32">
        <f t="shared" ref="F32:F40" si="9">D32*E32</f>
        <v>360000000</v>
      </c>
      <c r="G32">
        <f t="shared" ref="G32:G40" si="10">(F32/C32)</f>
        <v>48000000</v>
      </c>
      <c r="H32">
        <f t="shared" ref="H32:H40" si="11">LOG10(G32)</f>
        <v>7.6812412373755876</v>
      </c>
      <c r="I32">
        <f>AVERAGE(H32:H34)</f>
        <v>7.6067881238283901</v>
      </c>
      <c r="J32">
        <f>STDEV(H32:H34)/SQRT(COUNT(H32:H34))</f>
        <v>0.15342996541325632</v>
      </c>
      <c r="Q32" t="s">
        <v>126</v>
      </c>
      <c r="R32">
        <v>0.58444689999999999</v>
      </c>
    </row>
    <row r="33" spans="2:18" ht="15" customHeight="1">
      <c r="C33">
        <v>7.5</v>
      </c>
      <c r="D33">
        <v>252</v>
      </c>
      <c r="E33">
        <v>2000000</v>
      </c>
      <c r="F33">
        <f t="shared" si="9"/>
        <v>504000000</v>
      </c>
      <c r="G33">
        <f t="shared" si="10"/>
        <v>67200000</v>
      </c>
      <c r="H33">
        <f t="shared" si="11"/>
        <v>7.8273692730538249</v>
      </c>
      <c r="Q33" t="s">
        <v>127</v>
      </c>
      <c r="R33">
        <v>2.9999999999999999E-7</v>
      </c>
    </row>
    <row r="34" spans="2:18" ht="15" customHeight="1">
      <c r="C34">
        <v>8</v>
      </c>
      <c r="D34">
        <v>82</v>
      </c>
      <c r="E34">
        <v>2000000</v>
      </c>
      <c r="F34">
        <f t="shared" si="9"/>
        <v>164000000</v>
      </c>
      <c r="G34">
        <f t="shared" si="10"/>
        <v>20500000</v>
      </c>
      <c r="H34">
        <f t="shared" si="11"/>
        <v>7.3117538610557542</v>
      </c>
      <c r="Q34" t="s">
        <v>128</v>
      </c>
      <c r="R34">
        <v>9.9999999999999995E-8</v>
      </c>
    </row>
    <row r="35" spans="2:18" ht="15" customHeight="1">
      <c r="B35" t="s">
        <v>16</v>
      </c>
      <c r="C35">
        <v>7.5</v>
      </c>
      <c r="D35">
        <v>30</v>
      </c>
      <c r="E35">
        <v>20</v>
      </c>
      <c r="F35">
        <f t="shared" si="9"/>
        <v>600</v>
      </c>
      <c r="G35">
        <f t="shared" si="10"/>
        <v>80</v>
      </c>
      <c r="H35">
        <f t="shared" si="11"/>
        <v>1.9030899869919435</v>
      </c>
      <c r="I35">
        <f>AVERAGE(H35:H37)</f>
        <v>2.0309536477796057</v>
      </c>
      <c r="J35">
        <f>STDEV(H35:H37)/SQRT(COUNT(H35:H37))</f>
        <v>7.369117565658001E-2</v>
      </c>
      <c r="Q35" t="s">
        <v>129</v>
      </c>
      <c r="R35">
        <v>0</v>
      </c>
    </row>
    <row r="36" spans="2:18" ht="15" customHeight="1">
      <c r="C36">
        <v>8</v>
      </c>
      <c r="D36">
        <v>43</v>
      </c>
      <c r="E36">
        <v>20</v>
      </c>
      <c r="F36">
        <f t="shared" si="9"/>
        <v>860</v>
      </c>
      <c r="G36">
        <f t="shared" si="10"/>
        <v>107.5</v>
      </c>
      <c r="H36">
        <f t="shared" si="11"/>
        <v>2.0314084642516241</v>
      </c>
      <c r="Q36" t="s">
        <v>130</v>
      </c>
      <c r="R36">
        <v>0</v>
      </c>
    </row>
    <row r="37" spans="2:18" ht="15" customHeight="1">
      <c r="C37">
        <v>7.5</v>
      </c>
      <c r="D37">
        <v>54</v>
      </c>
      <c r="E37">
        <v>20</v>
      </c>
      <c r="F37">
        <f t="shared" si="9"/>
        <v>1080</v>
      </c>
      <c r="G37">
        <f t="shared" si="10"/>
        <v>144</v>
      </c>
      <c r="H37">
        <f t="shared" si="11"/>
        <v>2.1583624920952498</v>
      </c>
      <c r="Q37" t="s">
        <v>131</v>
      </c>
      <c r="R37">
        <v>0.99222650000000001</v>
      </c>
    </row>
    <row r="38" spans="2:18" ht="15" customHeight="1">
      <c r="B38" t="s">
        <v>15</v>
      </c>
      <c r="C38">
        <v>7</v>
      </c>
      <c r="D38">
        <v>52</v>
      </c>
      <c r="E38">
        <v>20000</v>
      </c>
      <c r="F38">
        <f t="shared" si="9"/>
        <v>1040000</v>
      </c>
      <c r="G38">
        <f t="shared" si="10"/>
        <v>148571.42857142858</v>
      </c>
      <c r="H38">
        <f t="shared" si="11"/>
        <v>5.1719352992845238</v>
      </c>
      <c r="I38">
        <f>AVERAGE(H38:H40)</f>
        <v>5.1558236614683617</v>
      </c>
      <c r="J38">
        <f>STDEV(H38:H40)/SQRT(COUNT(H38:H40))</f>
        <v>7.8663815091607275E-2</v>
      </c>
      <c r="Q38" t="s">
        <v>132</v>
      </c>
      <c r="R38">
        <v>0</v>
      </c>
    </row>
    <row r="39" spans="2:18" ht="15" customHeight="1">
      <c r="C39">
        <v>7</v>
      </c>
      <c r="D39">
        <v>36</v>
      </c>
      <c r="E39">
        <v>20000</v>
      </c>
      <c r="F39">
        <f t="shared" si="9"/>
        <v>720000</v>
      </c>
      <c r="G39">
        <f t="shared" si="10"/>
        <v>102857.14285714286</v>
      </c>
      <c r="H39">
        <f t="shared" si="11"/>
        <v>5.012234456417012</v>
      </c>
      <c r="Q39" t="s">
        <v>133</v>
      </c>
      <c r="R39">
        <v>4.9312099999999998E-2</v>
      </c>
    </row>
    <row r="40" spans="2:18" ht="15" customHeight="1">
      <c r="C40">
        <v>7.5</v>
      </c>
      <c r="D40">
        <v>72</v>
      </c>
      <c r="E40">
        <v>20000</v>
      </c>
      <c r="F40">
        <f t="shared" si="9"/>
        <v>1440000</v>
      </c>
      <c r="G40">
        <f t="shared" si="10"/>
        <v>192000</v>
      </c>
      <c r="H40">
        <f t="shared" si="11"/>
        <v>5.2833012287035492</v>
      </c>
      <c r="Q40" t="s">
        <v>134</v>
      </c>
      <c r="R40">
        <v>0</v>
      </c>
    </row>
    <row r="41" spans="2:18" ht="15" customHeight="1">
      <c r="Q41" t="s">
        <v>135</v>
      </c>
      <c r="R41">
        <v>3.86E-4</v>
      </c>
    </row>
    <row r="42" spans="2:18" ht="15" customHeight="1">
      <c r="Q42" t="s">
        <v>136</v>
      </c>
      <c r="R42">
        <v>0</v>
      </c>
    </row>
    <row r="43" spans="2:18" ht="15" customHeight="1">
      <c r="Q43" t="s">
        <v>137</v>
      </c>
      <c r="R43">
        <v>8.9999999999999996E-7</v>
      </c>
    </row>
    <row r="44" spans="2:18" ht="15" customHeight="1">
      <c r="Q44" t="s">
        <v>138</v>
      </c>
      <c r="R44">
        <v>0</v>
      </c>
    </row>
  </sheetData>
  <mergeCells count="6">
    <mergeCell ref="L2:L4"/>
    <mergeCell ref="L5:L7"/>
    <mergeCell ref="L8:L10"/>
    <mergeCell ref="L11:L13"/>
    <mergeCell ref="Q1:R1"/>
    <mergeCell ref="Q7:R7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opLeftCell="E1" workbookViewId="0">
      <selection activeCell="J5" sqref="J5"/>
    </sheetView>
  </sheetViews>
  <sheetFormatPr defaultColWidth="8.875" defaultRowHeight="15" customHeight="1"/>
  <cols>
    <col min="13" max="13" width="11.25" customWidth="1"/>
    <col min="14" max="19" width="10.625" customWidth="1"/>
    <col min="21" max="21" width="17.25" customWidth="1"/>
    <col min="22" max="22" width="10.625" customWidth="1"/>
  </cols>
  <sheetData>
    <row r="1" spans="1:22" ht="15" customHeight="1">
      <c r="D1" t="s">
        <v>13</v>
      </c>
      <c r="E1" t="s">
        <v>12</v>
      </c>
      <c r="F1" t="s">
        <v>11</v>
      </c>
      <c r="G1" t="s">
        <v>10</v>
      </c>
      <c r="H1" t="s">
        <v>200</v>
      </c>
      <c r="I1" t="s">
        <v>198</v>
      </c>
      <c r="J1" t="s">
        <v>7</v>
      </c>
      <c r="K1" t="s">
        <v>6</v>
      </c>
    </row>
    <row r="2" spans="1:22" ht="15" customHeight="1">
      <c r="A2" t="s">
        <v>36</v>
      </c>
      <c r="B2" t="s">
        <v>21</v>
      </c>
      <c r="C2" t="s">
        <v>33</v>
      </c>
      <c r="D2">
        <v>0.18</v>
      </c>
      <c r="E2">
        <v>12</v>
      </c>
      <c r="F2">
        <v>200000</v>
      </c>
      <c r="G2">
        <f t="shared" ref="G2:G9" si="0">E2*F2</f>
        <v>2400000</v>
      </c>
      <c r="H2">
        <f t="shared" ref="H2:H25" si="1">(G2/D2)</f>
        <v>13333333.333333334</v>
      </c>
      <c r="I2">
        <f t="shared" ref="I2:I25" si="2">LOG10(H2)</f>
        <v>7.1249387366082999</v>
      </c>
      <c r="J2">
        <f>AVERAGE(I2:I9)</f>
        <v>6.872345798428432</v>
      </c>
      <c r="K2">
        <f>STDEV(I2:I9)/SQRT(COUNT(I2:I9))</f>
        <v>0.14547904714886592</v>
      </c>
      <c r="U2" s="13" t="s">
        <v>193</v>
      </c>
      <c r="V2" s="13"/>
    </row>
    <row r="3" spans="1:22" ht="15" customHeight="1">
      <c r="D3">
        <v>0.22</v>
      </c>
      <c r="E3">
        <v>16</v>
      </c>
      <c r="F3">
        <v>200000</v>
      </c>
      <c r="G3">
        <f t="shared" si="0"/>
        <v>3200000</v>
      </c>
      <c r="H3">
        <f t="shared" si="1"/>
        <v>14545454.545454545</v>
      </c>
      <c r="I3">
        <f t="shared" si="2"/>
        <v>7.1627272974976997</v>
      </c>
      <c r="N3" s="13" t="s">
        <v>21</v>
      </c>
      <c r="O3" s="13"/>
      <c r="P3" s="13"/>
      <c r="Q3" s="13" t="s">
        <v>34</v>
      </c>
      <c r="R3" s="13"/>
      <c r="S3" s="13"/>
      <c r="U3" t="s">
        <v>192</v>
      </c>
      <c r="V3" t="s">
        <v>191</v>
      </c>
    </row>
    <row r="4" spans="1:22" ht="15" customHeight="1">
      <c r="D4">
        <v>0.25600000000000001</v>
      </c>
      <c r="E4">
        <v>4</v>
      </c>
      <c r="F4">
        <v>200000</v>
      </c>
      <c r="G4">
        <f t="shared" si="0"/>
        <v>800000</v>
      </c>
      <c r="H4">
        <f t="shared" si="1"/>
        <v>3125000</v>
      </c>
      <c r="I4">
        <f t="shared" si="2"/>
        <v>6.4948500216800937</v>
      </c>
      <c r="N4" t="s">
        <v>33</v>
      </c>
      <c r="O4" t="s">
        <v>32</v>
      </c>
      <c r="P4" t="s">
        <v>35</v>
      </c>
      <c r="Q4" t="s">
        <v>33</v>
      </c>
      <c r="R4" t="s">
        <v>32</v>
      </c>
      <c r="S4" t="s">
        <v>35</v>
      </c>
      <c r="U4" t="s">
        <v>142</v>
      </c>
      <c r="V4">
        <v>0</v>
      </c>
    </row>
    <row r="5" spans="1:22" ht="15" customHeight="1">
      <c r="D5">
        <v>0.22</v>
      </c>
      <c r="E5">
        <v>20</v>
      </c>
      <c r="F5">
        <v>200000</v>
      </c>
      <c r="G5">
        <f t="shared" si="0"/>
        <v>4000000</v>
      </c>
      <c r="H5">
        <f t="shared" si="1"/>
        <v>18181818.181818184</v>
      </c>
      <c r="I5">
        <f t="shared" si="2"/>
        <v>7.2596373105057559</v>
      </c>
      <c r="M5" t="s">
        <v>198</v>
      </c>
      <c r="N5">
        <f>J2</f>
        <v>6.872345798428432</v>
      </c>
      <c r="O5">
        <f>J10</f>
        <v>4.9842664731590389</v>
      </c>
      <c r="P5">
        <f>J18</f>
        <v>6.2142617769507495</v>
      </c>
      <c r="Q5">
        <f>J28</f>
        <v>8.6247610575078237</v>
      </c>
      <c r="R5">
        <f>J37</f>
        <v>4.9358179289252311</v>
      </c>
      <c r="S5">
        <f>J42</f>
        <v>8.2380972296657262</v>
      </c>
      <c r="U5" t="s">
        <v>143</v>
      </c>
      <c r="V5">
        <v>2.2099999999999998E-5</v>
      </c>
    </row>
    <row r="6" spans="1:22" ht="15" customHeight="1">
      <c r="D6">
        <v>0.28000000000000003</v>
      </c>
      <c r="E6">
        <v>21</v>
      </c>
      <c r="F6">
        <v>200000</v>
      </c>
      <c r="G6">
        <f t="shared" si="0"/>
        <v>4200000</v>
      </c>
      <c r="H6">
        <f t="shared" si="1"/>
        <v>14999999.999999998</v>
      </c>
      <c r="I6">
        <f t="shared" si="2"/>
        <v>7.1760912590556813</v>
      </c>
      <c r="M6" t="s">
        <v>201</v>
      </c>
      <c r="N6">
        <f>K2</f>
        <v>0.14547904714886592</v>
      </c>
      <c r="O6">
        <f>K10</f>
        <v>0.18679840711391321</v>
      </c>
      <c r="P6">
        <f>K18</f>
        <v>0.19740084246184236</v>
      </c>
      <c r="Q6">
        <f>K28</f>
        <v>8.9334147331117955E-2</v>
      </c>
      <c r="R6">
        <f>K37</f>
        <v>0.21970186787993559</v>
      </c>
      <c r="S6">
        <f>K42</f>
        <v>0.11128150384515874</v>
      </c>
      <c r="U6" t="s">
        <v>144</v>
      </c>
      <c r="V6">
        <v>1.066E-4</v>
      </c>
    </row>
    <row r="7" spans="1:22" ht="15" customHeight="1">
      <c r="D7">
        <v>0.24</v>
      </c>
      <c r="E7">
        <v>14</v>
      </c>
      <c r="F7">
        <v>200000</v>
      </c>
      <c r="G7">
        <f t="shared" si="0"/>
        <v>2800000</v>
      </c>
      <c r="H7">
        <f t="shared" si="1"/>
        <v>11666666.666666668</v>
      </c>
      <c r="I7">
        <f t="shared" si="2"/>
        <v>7.0669467896306131</v>
      </c>
      <c r="U7" t="s">
        <v>145</v>
      </c>
      <c r="V7">
        <v>8.5612199999999999E-2</v>
      </c>
    </row>
    <row r="8" spans="1:22" ht="15" customHeight="1">
      <c r="D8">
        <v>0.27</v>
      </c>
      <c r="E8">
        <v>2</v>
      </c>
      <c r="F8">
        <v>200000</v>
      </c>
      <c r="G8">
        <f t="shared" si="0"/>
        <v>400000</v>
      </c>
      <c r="H8">
        <f t="shared" si="1"/>
        <v>1481481.4814814813</v>
      </c>
      <c r="I8">
        <f t="shared" si="2"/>
        <v>6.1706962271689747</v>
      </c>
      <c r="U8" t="s">
        <v>146</v>
      </c>
      <c r="V8">
        <v>0</v>
      </c>
    </row>
    <row r="9" spans="1:22" ht="15" customHeight="1">
      <c r="D9">
        <v>0.24</v>
      </c>
      <c r="E9">
        <v>4</v>
      </c>
      <c r="F9">
        <v>200000</v>
      </c>
      <c r="G9">
        <f t="shared" si="0"/>
        <v>800000</v>
      </c>
      <c r="H9">
        <f t="shared" si="1"/>
        <v>3333333.3333333335</v>
      </c>
      <c r="I9">
        <f t="shared" si="2"/>
        <v>6.5228787452803374</v>
      </c>
      <c r="U9" t="s">
        <v>147</v>
      </c>
      <c r="V9">
        <v>0</v>
      </c>
    </row>
    <row r="10" spans="1:22" ht="15" customHeight="1">
      <c r="C10" t="s">
        <v>32</v>
      </c>
      <c r="D10">
        <v>0.19</v>
      </c>
      <c r="E10">
        <v>87</v>
      </c>
      <c r="F10">
        <v>200</v>
      </c>
      <c r="G10">
        <f t="shared" ref="G10:G25" si="3">(E10*F10)</f>
        <v>17400</v>
      </c>
      <c r="H10">
        <f t="shared" si="1"/>
        <v>91578.947368421053</v>
      </c>
      <c r="I10">
        <f t="shared" si="2"/>
        <v>4.9617956473297706</v>
      </c>
      <c r="J10">
        <f>AVERAGE(I10:I17)</f>
        <v>4.9842664731590389</v>
      </c>
      <c r="K10">
        <f>STDEV(I10:I17)/SQRT(COUNT(I10:I17))</f>
        <v>0.18679840711391321</v>
      </c>
      <c r="U10" t="s">
        <v>148</v>
      </c>
      <c r="V10">
        <v>0</v>
      </c>
    </row>
    <row r="11" spans="1:22" ht="15" customHeight="1">
      <c r="D11">
        <v>0.21</v>
      </c>
      <c r="E11">
        <v>22</v>
      </c>
      <c r="F11">
        <v>2000</v>
      </c>
      <c r="G11">
        <f t="shared" si="3"/>
        <v>44000</v>
      </c>
      <c r="H11">
        <f t="shared" si="1"/>
        <v>209523.80952380953</v>
      </c>
      <c r="I11">
        <f t="shared" si="2"/>
        <v>5.3212333817522683</v>
      </c>
      <c r="U11" t="s">
        <v>149</v>
      </c>
      <c r="V11">
        <v>3.5999999999999998E-6</v>
      </c>
    </row>
    <row r="12" spans="1:22" ht="15" customHeight="1">
      <c r="D12">
        <v>0.21</v>
      </c>
      <c r="E12">
        <v>13</v>
      </c>
      <c r="F12">
        <v>2000</v>
      </c>
      <c r="G12">
        <f t="shared" si="3"/>
        <v>26000</v>
      </c>
      <c r="H12">
        <f t="shared" si="1"/>
        <v>123809.52380952382</v>
      </c>
      <c r="I12">
        <f t="shared" si="2"/>
        <v>5.0927540532368987</v>
      </c>
      <c r="U12" t="s">
        <v>150</v>
      </c>
      <c r="V12">
        <v>0.51754979999999995</v>
      </c>
    </row>
    <row r="13" spans="1:22" ht="15" customHeight="1">
      <c r="D13">
        <v>0.224</v>
      </c>
      <c r="E13">
        <v>23</v>
      </c>
      <c r="F13">
        <v>2000</v>
      </c>
      <c r="G13">
        <f t="shared" si="3"/>
        <v>46000</v>
      </c>
      <c r="H13">
        <f t="shared" si="1"/>
        <v>205357.14285714284</v>
      </c>
      <c r="I13">
        <f t="shared" si="2"/>
        <v>5.3125098133474111</v>
      </c>
      <c r="U13" t="s">
        <v>151</v>
      </c>
      <c r="V13">
        <v>0.99995730000000005</v>
      </c>
    </row>
    <row r="14" spans="1:22" ht="15" customHeight="1">
      <c r="D14">
        <v>0.23</v>
      </c>
      <c r="E14">
        <v>7</v>
      </c>
      <c r="F14">
        <v>200</v>
      </c>
      <c r="G14">
        <f t="shared" si="3"/>
        <v>1400</v>
      </c>
      <c r="H14">
        <f t="shared" si="1"/>
        <v>6086.95652173913</v>
      </c>
      <c r="I14">
        <f t="shared" si="2"/>
        <v>3.7844001996606451</v>
      </c>
      <c r="U14" t="s">
        <v>152</v>
      </c>
      <c r="V14">
        <v>0</v>
      </c>
    </row>
    <row r="15" spans="1:22" ht="15" customHeight="1">
      <c r="D15">
        <v>0.24</v>
      </c>
      <c r="E15">
        <v>74</v>
      </c>
      <c r="F15">
        <v>200</v>
      </c>
      <c r="G15">
        <f t="shared" si="3"/>
        <v>14800</v>
      </c>
      <c r="H15">
        <f t="shared" si="1"/>
        <v>61666.666666666672</v>
      </c>
      <c r="I15">
        <f t="shared" si="2"/>
        <v>4.7900504736833511</v>
      </c>
      <c r="U15" t="s">
        <v>153</v>
      </c>
      <c r="V15">
        <v>0</v>
      </c>
    </row>
    <row r="16" spans="1:22" ht="15" customHeight="1">
      <c r="D16">
        <v>0.28999999999999998</v>
      </c>
      <c r="E16">
        <v>40</v>
      </c>
      <c r="F16">
        <v>2000</v>
      </c>
      <c r="G16">
        <f t="shared" si="3"/>
        <v>80000</v>
      </c>
      <c r="H16">
        <f t="shared" si="1"/>
        <v>275862.06896551728</v>
      </c>
      <c r="I16">
        <f t="shared" si="2"/>
        <v>5.4406919890929872</v>
      </c>
      <c r="U16" t="s">
        <v>154</v>
      </c>
      <c r="V16">
        <v>9.9999999999999995E-8</v>
      </c>
    </row>
    <row r="17" spans="2:22" ht="15" customHeight="1">
      <c r="D17">
        <v>0.27</v>
      </c>
      <c r="E17">
        <v>2</v>
      </c>
      <c r="F17">
        <v>20000</v>
      </c>
      <c r="G17">
        <f t="shared" si="3"/>
        <v>40000</v>
      </c>
      <c r="H17">
        <f t="shared" si="1"/>
        <v>148148.14814814815</v>
      </c>
      <c r="I17">
        <f t="shared" si="2"/>
        <v>5.1706962271689747</v>
      </c>
      <c r="U17" t="s">
        <v>155</v>
      </c>
      <c r="V17">
        <v>0</v>
      </c>
    </row>
    <row r="18" spans="2:22" ht="15" customHeight="1">
      <c r="C18" t="s">
        <v>31</v>
      </c>
      <c r="D18">
        <v>0.2</v>
      </c>
      <c r="E18">
        <v>43</v>
      </c>
      <c r="F18">
        <v>20000</v>
      </c>
      <c r="G18">
        <f t="shared" si="3"/>
        <v>860000</v>
      </c>
      <c r="H18">
        <f t="shared" si="1"/>
        <v>4300000</v>
      </c>
      <c r="I18">
        <f t="shared" si="2"/>
        <v>6.6334684555795862</v>
      </c>
      <c r="J18">
        <f>AVERAGE(I18:I25)</f>
        <v>6.2142617769507495</v>
      </c>
      <c r="K18">
        <f>STDEV(I18:I25)/SQRT(COUNT(I18:I25))</f>
        <v>0.19740084246184236</v>
      </c>
      <c r="U18" t="s">
        <v>156</v>
      </c>
      <c r="V18">
        <v>0</v>
      </c>
    </row>
    <row r="19" spans="2:22" ht="15" customHeight="1">
      <c r="D19">
        <v>0.27</v>
      </c>
      <c r="E19">
        <v>88</v>
      </c>
      <c r="F19">
        <v>20000</v>
      </c>
      <c r="G19">
        <f t="shared" si="3"/>
        <v>1760000</v>
      </c>
      <c r="H19">
        <f t="shared" si="1"/>
        <v>6518518.5185185177</v>
      </c>
      <c r="I19">
        <f t="shared" si="2"/>
        <v>6.8141489036551626</v>
      </c>
    </row>
    <row r="20" spans="2:22" ht="15" customHeight="1">
      <c r="D20">
        <v>0.25</v>
      </c>
      <c r="E20">
        <v>158</v>
      </c>
      <c r="F20">
        <v>20000</v>
      </c>
      <c r="G20">
        <f t="shared" si="3"/>
        <v>3160000</v>
      </c>
      <c r="H20">
        <f t="shared" si="1"/>
        <v>12640000</v>
      </c>
      <c r="I20">
        <f t="shared" si="2"/>
        <v>7.101747073946366</v>
      </c>
    </row>
    <row r="21" spans="2:22" ht="15" customHeight="1">
      <c r="D21">
        <v>0.32</v>
      </c>
      <c r="E21">
        <v>97</v>
      </c>
      <c r="F21">
        <v>2000</v>
      </c>
      <c r="G21">
        <f t="shared" si="3"/>
        <v>194000</v>
      </c>
      <c r="H21">
        <f t="shared" si="1"/>
        <v>606250</v>
      </c>
      <c r="I21">
        <f t="shared" si="2"/>
        <v>5.7826517516103202</v>
      </c>
    </row>
    <row r="22" spans="2:22" ht="15" customHeight="1">
      <c r="D22">
        <v>0.24</v>
      </c>
      <c r="E22">
        <v>17</v>
      </c>
      <c r="F22">
        <v>20000</v>
      </c>
      <c r="G22">
        <f t="shared" si="3"/>
        <v>340000</v>
      </c>
      <c r="H22">
        <f t="shared" si="1"/>
        <v>1416666.6666666667</v>
      </c>
      <c r="I22">
        <f t="shared" si="2"/>
        <v>6.151267675330649</v>
      </c>
    </row>
    <row r="23" spans="2:22" ht="15" customHeight="1">
      <c r="D23">
        <v>0.25</v>
      </c>
      <c r="E23">
        <v>72</v>
      </c>
      <c r="F23">
        <v>2000</v>
      </c>
      <c r="G23">
        <f t="shared" si="3"/>
        <v>144000</v>
      </c>
      <c r="H23">
        <f t="shared" si="1"/>
        <v>576000</v>
      </c>
      <c r="I23">
        <f t="shared" si="2"/>
        <v>5.7604224834232118</v>
      </c>
    </row>
    <row r="24" spans="2:22" ht="15" customHeight="1">
      <c r="D24">
        <v>0.26</v>
      </c>
      <c r="E24">
        <v>64</v>
      </c>
      <c r="F24">
        <v>2000</v>
      </c>
      <c r="G24">
        <f t="shared" si="3"/>
        <v>128000</v>
      </c>
      <c r="H24">
        <f t="shared" si="1"/>
        <v>492307.69230769231</v>
      </c>
      <c r="I24">
        <f t="shared" si="2"/>
        <v>5.6922366216770506</v>
      </c>
    </row>
    <row r="25" spans="2:22" ht="15" customHeight="1">
      <c r="D25">
        <v>0.23</v>
      </c>
      <c r="E25">
        <v>69</v>
      </c>
      <c r="F25">
        <v>2000</v>
      </c>
      <c r="G25">
        <f t="shared" si="3"/>
        <v>138000</v>
      </c>
      <c r="H25">
        <f t="shared" si="1"/>
        <v>600000</v>
      </c>
      <c r="I25">
        <f t="shared" si="2"/>
        <v>5.7781512503836439</v>
      </c>
    </row>
    <row r="28" spans="2:22" ht="15" customHeight="1">
      <c r="B28" t="s">
        <v>34</v>
      </c>
      <c r="C28" t="s">
        <v>33</v>
      </c>
      <c r="D28">
        <v>0.28000000000000003</v>
      </c>
      <c r="E28">
        <v>99</v>
      </c>
      <c r="F28">
        <v>2000000</v>
      </c>
      <c r="G28">
        <f t="shared" ref="G28:G35" si="4">E28*F28</f>
        <v>198000000</v>
      </c>
      <c r="H28">
        <f t="shared" ref="H28:H49" si="5">(G28/D28)</f>
        <v>707142857.14285707</v>
      </c>
      <c r="I28">
        <f t="shared" ref="I28:I49" si="6">LOG10(H28)</f>
        <v>8.8495071589193124</v>
      </c>
      <c r="J28">
        <f>AVERAGE(I28:I35)</f>
        <v>8.6247610575078237</v>
      </c>
      <c r="K28">
        <f>STDEV(I28:I35)/SQRT(COUNT(I28:I35))</f>
        <v>8.9334147331117955E-2</v>
      </c>
    </row>
    <row r="29" spans="2:22" ht="15" customHeight="1">
      <c r="D29">
        <v>0.26</v>
      </c>
      <c r="E29">
        <v>50</v>
      </c>
      <c r="F29">
        <v>2000000</v>
      </c>
      <c r="G29">
        <f t="shared" si="4"/>
        <v>100000000</v>
      </c>
      <c r="H29">
        <f t="shared" si="5"/>
        <v>384615384.61538458</v>
      </c>
      <c r="I29">
        <f t="shared" si="6"/>
        <v>8.5850266520291818</v>
      </c>
    </row>
    <row r="30" spans="2:22" ht="15" customHeight="1">
      <c r="D30">
        <v>0.23</v>
      </c>
      <c r="E30">
        <v>51</v>
      </c>
      <c r="F30">
        <v>2000000</v>
      </c>
      <c r="G30">
        <f t="shared" si="4"/>
        <v>102000000</v>
      </c>
      <c r="H30">
        <f t="shared" si="5"/>
        <v>443478260.86956519</v>
      </c>
      <c r="I30">
        <f t="shared" si="6"/>
        <v>8.6468723357443249</v>
      </c>
    </row>
    <row r="31" spans="2:22" ht="15" customHeight="1">
      <c r="D31">
        <v>0.28000000000000003</v>
      </c>
      <c r="E31">
        <v>158</v>
      </c>
      <c r="F31">
        <v>2000000</v>
      </c>
      <c r="G31">
        <f t="shared" si="4"/>
        <v>316000000</v>
      </c>
      <c r="H31">
        <f t="shared" si="5"/>
        <v>1128571428.5714285</v>
      </c>
      <c r="I31">
        <f t="shared" si="6"/>
        <v>9.0525290512761849</v>
      </c>
    </row>
    <row r="32" spans="2:22" ht="15" customHeight="1">
      <c r="D32">
        <v>0.22</v>
      </c>
      <c r="E32">
        <v>56</v>
      </c>
      <c r="F32">
        <v>2000000</v>
      </c>
      <c r="G32">
        <f t="shared" si="4"/>
        <v>112000000</v>
      </c>
      <c r="H32">
        <f t="shared" si="5"/>
        <v>509090909.09090906</v>
      </c>
      <c r="I32">
        <f t="shared" si="6"/>
        <v>8.7067953418479753</v>
      </c>
    </row>
    <row r="33" spans="3:11" ht="15" customHeight="1">
      <c r="D33">
        <v>0.23</v>
      </c>
      <c r="E33">
        <v>38</v>
      </c>
      <c r="F33">
        <v>2000000</v>
      </c>
      <c r="G33">
        <f t="shared" si="4"/>
        <v>76000000</v>
      </c>
      <c r="H33">
        <f t="shared" si="5"/>
        <v>330434782.60869563</v>
      </c>
      <c r="I33">
        <f t="shared" si="6"/>
        <v>8.5190857562631983</v>
      </c>
    </row>
    <row r="34" spans="3:11" ht="15" customHeight="1">
      <c r="D34">
        <v>0.23</v>
      </c>
      <c r="E34">
        <v>21</v>
      </c>
      <c r="F34">
        <v>2000000</v>
      </c>
      <c r="G34">
        <f t="shared" si="4"/>
        <v>42000000</v>
      </c>
      <c r="H34">
        <f t="shared" si="5"/>
        <v>182608695.65217391</v>
      </c>
      <c r="I34">
        <f t="shared" si="6"/>
        <v>8.2615214543803077</v>
      </c>
    </row>
    <row r="35" spans="3:11" ht="15" customHeight="1">
      <c r="D35">
        <v>0.21</v>
      </c>
      <c r="E35">
        <v>25</v>
      </c>
      <c r="F35">
        <v>2000000</v>
      </c>
      <c r="G35">
        <f t="shared" si="4"/>
        <v>50000000</v>
      </c>
      <c r="H35">
        <f t="shared" si="5"/>
        <v>238095238.09523809</v>
      </c>
      <c r="I35">
        <f t="shared" si="6"/>
        <v>8.3767507096020992</v>
      </c>
    </row>
    <row r="36" spans="3:11" ht="15" customHeight="1">
      <c r="D36">
        <v>0.25</v>
      </c>
      <c r="E36">
        <v>35</v>
      </c>
      <c r="F36">
        <v>2000000</v>
      </c>
      <c r="G36">
        <f t="shared" ref="G36:G49" si="7">(E36*F36)</f>
        <v>70000000</v>
      </c>
      <c r="H36">
        <f t="shared" si="5"/>
        <v>280000000</v>
      </c>
      <c r="I36">
        <f t="shared" si="6"/>
        <v>8.4471580313422194</v>
      </c>
    </row>
    <row r="37" spans="3:11" ht="15" customHeight="1">
      <c r="C37" t="s">
        <v>32</v>
      </c>
      <c r="D37">
        <v>0.23</v>
      </c>
      <c r="E37">
        <v>56</v>
      </c>
      <c r="F37">
        <v>2000</v>
      </c>
      <c r="G37">
        <f t="shared" si="7"/>
        <v>112000</v>
      </c>
      <c r="H37">
        <f t="shared" si="5"/>
        <v>486956.52173913043</v>
      </c>
      <c r="I37">
        <f t="shared" si="6"/>
        <v>5.6874901866525889</v>
      </c>
      <c r="J37">
        <f>AVERAGE(I37:I41)</f>
        <v>4.9358179289252311</v>
      </c>
      <c r="K37">
        <f>STDEV(I37:I41)/SQRT(COUNT(I37:I41))</f>
        <v>0.21970186787993559</v>
      </c>
    </row>
    <row r="38" spans="3:11" ht="15" customHeight="1">
      <c r="D38">
        <v>0.28000000000000003</v>
      </c>
      <c r="E38">
        <v>20</v>
      </c>
      <c r="F38">
        <v>2000</v>
      </c>
      <c r="G38">
        <f t="shared" si="7"/>
        <v>40000</v>
      </c>
      <c r="H38">
        <f t="shared" si="5"/>
        <v>142857.14285714284</v>
      </c>
      <c r="I38">
        <f t="shared" si="6"/>
        <v>5.1549019599857431</v>
      </c>
    </row>
    <row r="39" spans="3:11" ht="15" customHeight="1">
      <c r="D39">
        <v>0.25</v>
      </c>
      <c r="E39">
        <v>7</v>
      </c>
      <c r="F39">
        <v>2000</v>
      </c>
      <c r="G39">
        <f t="shared" si="7"/>
        <v>14000</v>
      </c>
      <c r="H39">
        <f t="shared" si="5"/>
        <v>56000</v>
      </c>
      <c r="I39">
        <f t="shared" si="6"/>
        <v>4.7481880270062007</v>
      </c>
    </row>
    <row r="40" spans="3:11" ht="15" customHeight="1">
      <c r="D40">
        <v>0.28999999999999998</v>
      </c>
      <c r="E40">
        <v>60</v>
      </c>
      <c r="F40">
        <v>200</v>
      </c>
      <c r="G40">
        <f t="shared" si="7"/>
        <v>12000</v>
      </c>
      <c r="H40">
        <f t="shared" si="5"/>
        <v>41379.310344827587</v>
      </c>
      <c r="I40">
        <f t="shared" si="6"/>
        <v>4.6167832481486686</v>
      </c>
    </row>
    <row r="41" spans="3:11" ht="15" customHeight="1">
      <c r="D41">
        <v>0.27</v>
      </c>
      <c r="E41">
        <v>4</v>
      </c>
      <c r="F41">
        <v>2000</v>
      </c>
      <c r="G41">
        <f t="shared" si="7"/>
        <v>8000</v>
      </c>
      <c r="H41">
        <f t="shared" si="5"/>
        <v>29629.629629629628</v>
      </c>
      <c r="I41">
        <f t="shared" si="6"/>
        <v>4.471726222832956</v>
      </c>
    </row>
    <row r="42" spans="3:11" ht="15" customHeight="1">
      <c r="C42" t="s">
        <v>31</v>
      </c>
      <c r="D42">
        <v>0.25</v>
      </c>
      <c r="E42">
        <v>11</v>
      </c>
      <c r="F42">
        <v>2000000</v>
      </c>
      <c r="G42">
        <f t="shared" si="7"/>
        <v>22000000</v>
      </c>
      <c r="H42">
        <f t="shared" si="5"/>
        <v>88000000</v>
      </c>
      <c r="I42">
        <f>LOG10(H42)</f>
        <v>7.9444826721501682</v>
      </c>
      <c r="J42">
        <f>AVERAGE(I42:I49)</f>
        <v>8.2380972296657262</v>
      </c>
      <c r="K42">
        <f>STDEV(I42:I49)/SQRT(COUNT(I42:I49))</f>
        <v>0.11128150384515874</v>
      </c>
    </row>
    <row r="43" spans="3:11" ht="15" customHeight="1">
      <c r="D43">
        <v>0.28000000000000003</v>
      </c>
      <c r="E43">
        <v>15</v>
      </c>
      <c r="F43">
        <v>2000000</v>
      </c>
      <c r="G43">
        <f t="shared" si="7"/>
        <v>30000000</v>
      </c>
      <c r="H43">
        <f t="shared" si="5"/>
        <v>107142857.14285713</v>
      </c>
      <c r="I43">
        <f t="shared" si="6"/>
        <v>8.0299632233774432</v>
      </c>
    </row>
    <row r="44" spans="3:11" ht="15" customHeight="1">
      <c r="D44">
        <v>0.24</v>
      </c>
      <c r="E44">
        <v>13</v>
      </c>
      <c r="F44">
        <v>2000000</v>
      </c>
      <c r="G44">
        <f t="shared" si="7"/>
        <v>26000000</v>
      </c>
      <c r="H44">
        <f t="shared" si="5"/>
        <v>108333333.33333334</v>
      </c>
      <c r="I44">
        <f t="shared" si="6"/>
        <v>8.0347621062592118</v>
      </c>
    </row>
    <row r="45" spans="3:11" ht="15" customHeight="1">
      <c r="D45">
        <v>0.37</v>
      </c>
      <c r="E45">
        <v>33</v>
      </c>
      <c r="F45">
        <v>2000000</v>
      </c>
      <c r="G45">
        <f t="shared" si="7"/>
        <v>66000000</v>
      </c>
      <c r="H45">
        <f t="shared" si="5"/>
        <v>178378378.37837839</v>
      </c>
      <c r="I45">
        <f t="shared" si="6"/>
        <v>8.2513422114748742</v>
      </c>
    </row>
    <row r="46" spans="3:11" ht="15" customHeight="1">
      <c r="D46">
        <v>0.27</v>
      </c>
      <c r="E46">
        <v>54</v>
      </c>
      <c r="F46">
        <v>2000000</v>
      </c>
      <c r="G46">
        <f t="shared" si="7"/>
        <v>108000000</v>
      </c>
      <c r="H46">
        <f t="shared" si="5"/>
        <v>400000000</v>
      </c>
      <c r="I46">
        <f t="shared" si="6"/>
        <v>8.6020599913279625</v>
      </c>
    </row>
    <row r="47" spans="3:11" ht="15" customHeight="1">
      <c r="D47">
        <v>0.23</v>
      </c>
      <c r="E47">
        <v>47</v>
      </c>
      <c r="F47">
        <v>2000000</v>
      </c>
      <c r="G47">
        <f t="shared" si="7"/>
        <v>94000000</v>
      </c>
      <c r="H47">
        <f t="shared" si="5"/>
        <v>408695652.173913</v>
      </c>
      <c r="I47">
        <f t="shared" si="6"/>
        <v>8.6114000175821062</v>
      </c>
    </row>
    <row r="48" spans="3:11" ht="15" customHeight="1">
      <c r="D48">
        <v>0.25</v>
      </c>
      <c r="E48">
        <v>91</v>
      </c>
      <c r="F48">
        <v>200000</v>
      </c>
      <c r="G48">
        <f t="shared" si="7"/>
        <v>18200000</v>
      </c>
      <c r="H48">
        <f t="shared" si="5"/>
        <v>72800000</v>
      </c>
      <c r="I48">
        <f t="shared" si="6"/>
        <v>7.8621313793130376</v>
      </c>
    </row>
    <row r="49" spans="4:9" ht="15" customHeight="1">
      <c r="D49">
        <v>0.27</v>
      </c>
      <c r="E49">
        <v>50</v>
      </c>
      <c r="F49">
        <v>2000000</v>
      </c>
      <c r="G49">
        <f t="shared" si="7"/>
        <v>100000000</v>
      </c>
      <c r="H49">
        <f t="shared" si="5"/>
        <v>370370370.37037033</v>
      </c>
      <c r="I49">
        <f t="shared" si="6"/>
        <v>8.5686362358410122</v>
      </c>
    </row>
  </sheetData>
  <mergeCells count="3">
    <mergeCell ref="N3:P3"/>
    <mergeCell ref="Q3:S3"/>
    <mergeCell ref="U2:V2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M23" sqref="M23"/>
    </sheetView>
  </sheetViews>
  <sheetFormatPr defaultColWidth="8.875" defaultRowHeight="18.75"/>
  <cols>
    <col min="1" max="1" width="14.875" customWidth="1"/>
    <col min="2" max="2" width="10" customWidth="1"/>
    <col min="10" max="10" width="18" customWidth="1"/>
  </cols>
  <sheetData>
    <row r="1" spans="1:11">
      <c r="A1" t="s">
        <v>38</v>
      </c>
      <c r="B1" t="s">
        <v>286</v>
      </c>
      <c r="C1" t="s">
        <v>7</v>
      </c>
      <c r="D1" t="s">
        <v>6</v>
      </c>
      <c r="G1" t="s">
        <v>7</v>
      </c>
      <c r="H1" t="s">
        <v>6</v>
      </c>
      <c r="J1" s="13" t="s">
        <v>193</v>
      </c>
      <c r="K1" s="13"/>
    </row>
    <row r="2" spans="1:11">
      <c r="A2" t="s">
        <v>33</v>
      </c>
      <c r="B2">
        <v>0.48</v>
      </c>
      <c r="C2">
        <f>AVERAGE(B2:B4)</f>
        <v>0.52666666666666673</v>
      </c>
      <c r="D2">
        <f>STDEV(B2:B4)/SQRT(COUNT(B2:B4))</f>
        <v>3.7118429085533478E-2</v>
      </c>
      <c r="F2" t="s">
        <v>33</v>
      </c>
      <c r="G2">
        <f>C2</f>
        <v>0.52666666666666673</v>
      </c>
      <c r="H2">
        <f>D2</f>
        <v>3.7118429085533478E-2</v>
      </c>
      <c r="J2" t="s">
        <v>192</v>
      </c>
      <c r="K2" t="s">
        <v>191</v>
      </c>
    </row>
    <row r="3" spans="1:11">
      <c r="B3">
        <v>0.5</v>
      </c>
      <c r="F3" t="s">
        <v>32</v>
      </c>
      <c r="G3">
        <f>C5</f>
        <v>0.10666666666666667</v>
      </c>
      <c r="H3">
        <f>D5</f>
        <v>6.6666666666666636E-3</v>
      </c>
      <c r="J3" t="s">
        <v>277</v>
      </c>
      <c r="K3">
        <v>2.5000000000000002E-6</v>
      </c>
    </row>
    <row r="4" spans="1:11">
      <c r="B4">
        <v>0.6</v>
      </c>
      <c r="F4" t="s">
        <v>287</v>
      </c>
      <c r="G4">
        <f>C8</f>
        <v>0.19666666666666666</v>
      </c>
      <c r="H4">
        <f>D8</f>
        <v>2.185812841434007E-2</v>
      </c>
      <c r="J4" t="s">
        <v>278</v>
      </c>
      <c r="K4">
        <v>9.9999999999999995E-8</v>
      </c>
    </row>
    <row r="5" spans="1:11">
      <c r="A5" t="s">
        <v>32</v>
      </c>
      <c r="B5">
        <v>0.1</v>
      </c>
      <c r="C5">
        <f t="shared" ref="C5" si="0">AVERAGE(B5:B7)</f>
        <v>0.10666666666666667</v>
      </c>
      <c r="D5">
        <f t="shared" ref="D5" si="1">STDEV(B5:B7)/SQRT(COUNT(B5:B7))</f>
        <v>6.6666666666666636E-3</v>
      </c>
      <c r="F5" t="s">
        <v>288</v>
      </c>
      <c r="G5">
        <f>C11</f>
        <v>0.54666666666666675</v>
      </c>
      <c r="H5">
        <f>D11</f>
        <v>3.3333333333333361E-3</v>
      </c>
      <c r="J5" t="s">
        <v>279</v>
      </c>
      <c r="K5">
        <v>4.7427900000000002E-2</v>
      </c>
    </row>
    <row r="6" spans="1:11">
      <c r="B6">
        <v>0.1</v>
      </c>
      <c r="F6" t="s">
        <v>289</v>
      </c>
      <c r="G6">
        <f>C14</f>
        <v>0.69666666666666666</v>
      </c>
      <c r="H6">
        <f>D14</f>
        <v>1.4529663145135558E-2</v>
      </c>
      <c r="J6" t="s">
        <v>280</v>
      </c>
      <c r="K6">
        <v>6.0000000000000002E-6</v>
      </c>
    </row>
    <row r="7" spans="1:11">
      <c r="B7">
        <v>0.12</v>
      </c>
      <c r="J7" t="s">
        <v>281</v>
      </c>
      <c r="K7">
        <v>2.1399000000000001E-3</v>
      </c>
    </row>
    <row r="8" spans="1:11">
      <c r="A8" t="s">
        <v>287</v>
      </c>
      <c r="B8">
        <v>0.24</v>
      </c>
      <c r="C8">
        <f t="shared" ref="C8" si="2">AVERAGE(B8:B10)</f>
        <v>0.19666666666666666</v>
      </c>
      <c r="D8">
        <f t="shared" ref="D8" si="3">STDEV(B8:B10)/SQRT(COUNT(B8:B10))</f>
        <v>2.185812841434007E-2</v>
      </c>
      <c r="J8" t="s">
        <v>282</v>
      </c>
      <c r="K8">
        <v>3.9999999999999998E-7</v>
      </c>
    </row>
    <row r="9" spans="1:11">
      <c r="B9">
        <v>0.18</v>
      </c>
      <c r="J9" t="s">
        <v>283</v>
      </c>
      <c r="K9">
        <v>0.99995590000000001</v>
      </c>
    </row>
    <row r="10" spans="1:11">
      <c r="B10">
        <v>0.17</v>
      </c>
      <c r="J10" t="s">
        <v>284</v>
      </c>
      <c r="K10">
        <v>0</v>
      </c>
    </row>
    <row r="11" spans="1:11">
      <c r="A11" t="s">
        <v>288</v>
      </c>
      <c r="B11">
        <v>0.54</v>
      </c>
      <c r="C11">
        <f t="shared" ref="C11" si="4">AVERAGE(B11:B13)</f>
        <v>0.54666666666666675</v>
      </c>
      <c r="D11">
        <f t="shared" ref="D11" si="5">STDEV(B11:B13)/SQRT(COUNT(B11:B13))</f>
        <v>3.3333333333333361E-3</v>
      </c>
      <c r="J11" t="s">
        <v>285</v>
      </c>
      <c r="K11">
        <v>5.3254000000000001E-3</v>
      </c>
    </row>
    <row r="12" spans="1:11">
      <c r="B12">
        <v>0.55000000000000004</v>
      </c>
      <c r="J12" t="s">
        <v>141</v>
      </c>
      <c r="K12">
        <v>8.9999999999999996E-7</v>
      </c>
    </row>
    <row r="13" spans="1:11">
      <c r="B13">
        <v>0.55000000000000004</v>
      </c>
    </row>
    <row r="14" spans="1:11">
      <c r="A14" t="s">
        <v>289</v>
      </c>
      <c r="B14">
        <v>0.7</v>
      </c>
      <c r="C14">
        <f t="shared" ref="C14" si="6">AVERAGE(B14:B16)</f>
        <v>0.69666666666666666</v>
      </c>
      <c r="D14">
        <f t="shared" ref="D14" si="7">STDEV(B14:B16)/SQRT(COUNT(B14:B16))</f>
        <v>1.4529663145135558E-2</v>
      </c>
    </row>
    <row r="15" spans="1:11">
      <c r="B15">
        <v>0.67</v>
      </c>
    </row>
    <row r="16" spans="1:11">
      <c r="B16">
        <v>0.72</v>
      </c>
    </row>
  </sheetData>
  <mergeCells count="1">
    <mergeCell ref="J1:K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K4" sqref="K4:K7"/>
    </sheetView>
  </sheetViews>
  <sheetFormatPr defaultColWidth="8.875" defaultRowHeight="18.75"/>
  <cols>
    <col min="12" max="12" width="14.375" customWidth="1"/>
    <col min="15" max="15" width="17.25" customWidth="1"/>
    <col min="16" max="16" width="10.25" customWidth="1"/>
  </cols>
  <sheetData>
    <row r="1" spans="1:16">
      <c r="A1" t="s">
        <v>14</v>
      </c>
      <c r="B1" t="s">
        <v>30</v>
      </c>
      <c r="C1" t="s">
        <v>12</v>
      </c>
      <c r="D1" t="s">
        <v>11</v>
      </c>
      <c r="E1" t="s">
        <v>10</v>
      </c>
      <c r="F1" t="s">
        <v>9</v>
      </c>
      <c r="G1" t="s">
        <v>8</v>
      </c>
      <c r="H1" t="s">
        <v>7</v>
      </c>
      <c r="I1" t="s">
        <v>6</v>
      </c>
      <c r="L1" t="s">
        <v>8</v>
      </c>
      <c r="M1" t="s">
        <v>201</v>
      </c>
      <c r="O1" s="13" t="s">
        <v>193</v>
      </c>
      <c r="P1" s="13"/>
    </row>
    <row r="2" spans="1:16">
      <c r="A2" t="s">
        <v>17</v>
      </c>
      <c r="B2">
        <f t="shared" ref="B2:B33" si="0">0.35*0.35*3.14*4</f>
        <v>1.5386</v>
      </c>
      <c r="C2">
        <v>86</v>
      </c>
      <c r="D2">
        <v>20000</v>
      </c>
      <c r="E2">
        <f>C2*D2</f>
        <v>1720000</v>
      </c>
      <c r="F2">
        <f>(E2/B2)</f>
        <v>1117899.389054985</v>
      </c>
      <c r="G2">
        <f>LOG10(F2)</f>
        <v>6.0484027188058205</v>
      </c>
      <c r="H2">
        <f>AVERAGE(G2:G7)</f>
        <v>5.5597642528141646</v>
      </c>
      <c r="I2">
        <f>STDEV(G2:G7)/SQRT(COUNT(G2:G7))</f>
        <v>0.17591456909755201</v>
      </c>
      <c r="K2" t="s">
        <v>33</v>
      </c>
      <c r="L2">
        <f>H2</f>
        <v>5.5597642528141646</v>
      </c>
      <c r="M2">
        <f>I2</f>
        <v>0.17591456909755201</v>
      </c>
      <c r="O2" t="s">
        <v>192</v>
      </c>
      <c r="P2" t="s">
        <v>191</v>
      </c>
    </row>
    <row r="3" spans="1:16">
      <c r="B3">
        <f t="shared" si="0"/>
        <v>1.5386</v>
      </c>
      <c r="C3">
        <v>53</v>
      </c>
      <c r="D3">
        <v>20000</v>
      </c>
      <c r="E3">
        <f t="shared" ref="E3:E7" si="1">C3*D3</f>
        <v>1060000</v>
      </c>
      <c r="F3">
        <f t="shared" ref="F3:F7" si="2">(E3/B3)</f>
        <v>688937.99558039778</v>
      </c>
      <c r="G3">
        <f t="shared" ref="G3:G7" si="3">LOG10(F3)</f>
        <v>5.8381801371630413</v>
      </c>
      <c r="K3" t="s">
        <v>32</v>
      </c>
      <c r="L3">
        <f>H8</f>
        <v>1.4501525150373702</v>
      </c>
      <c r="M3">
        <f>I8</f>
        <v>0.1391550822590531</v>
      </c>
      <c r="O3" t="s">
        <v>157</v>
      </c>
      <c r="P3">
        <v>0.88994470000000003</v>
      </c>
    </row>
    <row r="4" spans="1:16">
      <c r="B4">
        <f t="shared" si="0"/>
        <v>1.5386</v>
      </c>
      <c r="C4">
        <v>43</v>
      </c>
      <c r="D4">
        <v>20000</v>
      </c>
      <c r="E4">
        <f t="shared" si="1"/>
        <v>860000</v>
      </c>
      <c r="F4">
        <f t="shared" si="2"/>
        <v>558949.69452749251</v>
      </c>
      <c r="G4">
        <f t="shared" si="3"/>
        <v>5.7473727231418392</v>
      </c>
      <c r="K4" t="s">
        <v>28</v>
      </c>
      <c r="L4">
        <f>H13</f>
        <v>2.1176393550104868</v>
      </c>
      <c r="M4">
        <f>I13</f>
        <v>0.24536658902168662</v>
      </c>
      <c r="O4" t="s">
        <v>158</v>
      </c>
      <c r="P4">
        <v>2.1995299999999999E-2</v>
      </c>
    </row>
    <row r="5" spans="1:16">
      <c r="B5">
        <f t="shared" si="0"/>
        <v>1.5386</v>
      </c>
      <c r="C5">
        <v>10</v>
      </c>
      <c r="D5">
        <v>20000</v>
      </c>
      <c r="E5">
        <f t="shared" si="1"/>
        <v>200000</v>
      </c>
      <c r="F5">
        <f t="shared" si="2"/>
        <v>129988.30105290524</v>
      </c>
      <c r="G5">
        <f t="shared" si="3"/>
        <v>5.113904267562253</v>
      </c>
      <c r="K5" t="s">
        <v>27</v>
      </c>
      <c r="L5">
        <f>H17</f>
        <v>2.6253960831556986</v>
      </c>
      <c r="M5">
        <f>I17</f>
        <v>0.21281558514646959</v>
      </c>
      <c r="O5" t="s">
        <v>159</v>
      </c>
      <c r="P5">
        <v>6.4300000000000004E-5</v>
      </c>
    </row>
    <row r="6" spans="1:16">
      <c r="B6">
        <f t="shared" si="0"/>
        <v>1.5386</v>
      </c>
      <c r="C6">
        <v>35</v>
      </c>
      <c r="D6">
        <v>20000</v>
      </c>
      <c r="E6">
        <f t="shared" si="1"/>
        <v>700000</v>
      </c>
      <c r="F6">
        <f t="shared" si="2"/>
        <v>454959.05368516833</v>
      </c>
      <c r="G6">
        <f t="shared" si="3"/>
        <v>5.6579723119125278</v>
      </c>
      <c r="K6" t="s">
        <v>26</v>
      </c>
      <c r="L6">
        <f>H22</f>
        <v>3.6969394800843998</v>
      </c>
      <c r="M6">
        <f>I22</f>
        <v>0.50742840341320183</v>
      </c>
      <c r="O6" t="s">
        <v>160</v>
      </c>
      <c r="P6">
        <v>0.72556710000000002</v>
      </c>
    </row>
    <row r="7" spans="1:16">
      <c r="B7">
        <f t="shared" si="0"/>
        <v>1.5386</v>
      </c>
      <c r="C7">
        <v>69</v>
      </c>
      <c r="D7">
        <v>2000</v>
      </c>
      <c r="E7">
        <f t="shared" si="1"/>
        <v>138000</v>
      </c>
      <c r="F7">
        <f t="shared" si="2"/>
        <v>89691.927726504611</v>
      </c>
      <c r="G7">
        <f t="shared" si="3"/>
        <v>4.9527533582995078</v>
      </c>
      <c r="K7" t="s">
        <v>25</v>
      </c>
      <c r="L7">
        <f>H28</f>
        <v>4.77459911486193</v>
      </c>
      <c r="M7">
        <f>I28</f>
        <v>0.27160564718244024</v>
      </c>
      <c r="O7" t="s">
        <v>161</v>
      </c>
      <c r="P7">
        <v>3.1999999999999999E-6</v>
      </c>
    </row>
    <row r="8" spans="1:16">
      <c r="A8" t="s">
        <v>16</v>
      </c>
      <c r="B8">
        <f t="shared" si="0"/>
        <v>1.5386</v>
      </c>
      <c r="C8">
        <v>3</v>
      </c>
      <c r="D8">
        <v>20</v>
      </c>
      <c r="E8">
        <f>C8*D8</f>
        <v>60</v>
      </c>
      <c r="F8">
        <f>(E8/B8)</f>
        <v>38.996490315871576</v>
      </c>
      <c r="G8">
        <f>LOG10(F8)</f>
        <v>1.5910255222819152</v>
      </c>
      <c r="H8">
        <f>AVERAGE(G8:G12)</f>
        <v>1.4501525150373702</v>
      </c>
      <c r="I8">
        <f>STDEV(G8:G12)/SQRT(COUNT(G8:G12))</f>
        <v>0.1391550822590531</v>
      </c>
      <c r="O8" s="6" t="s">
        <v>162</v>
      </c>
      <c r="P8">
        <v>0.16427310000000001</v>
      </c>
    </row>
    <row r="9" spans="1:16">
      <c r="B9">
        <f t="shared" si="0"/>
        <v>1.5386</v>
      </c>
      <c r="C9">
        <v>1</v>
      </c>
      <c r="D9">
        <v>20</v>
      </c>
      <c r="E9">
        <f t="shared" ref="E9:E10" si="4">C9*D9</f>
        <v>20</v>
      </c>
      <c r="F9">
        <f t="shared" ref="F9:F10" si="5">(E9/B9)</f>
        <v>12.998830105290525</v>
      </c>
      <c r="G9">
        <f t="shared" ref="G9:G10" si="6">LOG10(F9)</f>
        <v>1.1139042675622526</v>
      </c>
      <c r="O9" s="7" t="s">
        <v>163</v>
      </c>
      <c r="P9">
        <v>4.8089999999999998E-4</v>
      </c>
    </row>
    <row r="10" spans="1:16">
      <c r="B10">
        <f t="shared" si="0"/>
        <v>1.5386</v>
      </c>
      <c r="C10">
        <v>4</v>
      </c>
      <c r="D10">
        <v>20</v>
      </c>
      <c r="E10">
        <f t="shared" si="4"/>
        <v>80</v>
      </c>
      <c r="F10">
        <f t="shared" si="5"/>
        <v>51.995320421162099</v>
      </c>
      <c r="G10">
        <f t="shared" si="6"/>
        <v>1.7159642588902151</v>
      </c>
      <c r="O10" t="s">
        <v>164</v>
      </c>
      <c r="P10">
        <v>0.12984609999999999</v>
      </c>
    </row>
    <row r="11" spans="1:16">
      <c r="B11">
        <f t="shared" si="0"/>
        <v>1.5386</v>
      </c>
      <c r="C11">
        <v>1</v>
      </c>
      <c r="D11">
        <v>20</v>
      </c>
      <c r="E11">
        <f t="shared" ref="E11:E12" si="7">C11*D11</f>
        <v>20</v>
      </c>
      <c r="F11">
        <f t="shared" ref="F11:F12" si="8">(E11/B11)</f>
        <v>12.998830105290525</v>
      </c>
      <c r="G11">
        <f t="shared" ref="G11:G12" si="9">LOG10(F11)</f>
        <v>1.1139042675622526</v>
      </c>
      <c r="O11" t="s">
        <v>165</v>
      </c>
      <c r="P11">
        <v>1.77E-5</v>
      </c>
    </row>
    <row r="12" spans="1:16">
      <c r="B12">
        <f t="shared" si="0"/>
        <v>1.5386</v>
      </c>
      <c r="C12">
        <v>4</v>
      </c>
      <c r="D12">
        <v>20</v>
      </c>
      <c r="E12">
        <f t="shared" si="7"/>
        <v>80</v>
      </c>
      <c r="F12">
        <f t="shared" si="8"/>
        <v>51.995320421162099</v>
      </c>
      <c r="G12">
        <f t="shared" si="9"/>
        <v>1.7159642588902151</v>
      </c>
      <c r="O12" s="7" t="s">
        <v>166</v>
      </c>
      <c r="P12">
        <v>0.12693750000000001</v>
      </c>
    </row>
    <row r="13" spans="1:16">
      <c r="A13" t="s">
        <v>28</v>
      </c>
      <c r="B13">
        <f t="shared" si="0"/>
        <v>1.5386</v>
      </c>
      <c r="C13">
        <v>3</v>
      </c>
      <c r="D13">
        <v>20</v>
      </c>
      <c r="E13">
        <f>C13*D13</f>
        <v>60</v>
      </c>
      <c r="F13">
        <f>(E13/B13)</f>
        <v>38.996490315871576</v>
      </c>
      <c r="G13">
        <f>LOG10(F13)</f>
        <v>1.5910255222819152</v>
      </c>
      <c r="H13">
        <f>AVERAGE(G13:G16)</f>
        <v>2.1176393550104868</v>
      </c>
      <c r="I13">
        <f>STDEV(G13:G16)/SQRT(COUNT(G13:G16))</f>
        <v>0.24536658902168662</v>
      </c>
      <c r="O13" t="s">
        <v>167</v>
      </c>
      <c r="P13">
        <v>2.7090000000000003E-4</v>
      </c>
    </row>
    <row r="14" spans="1:16">
      <c r="B14">
        <f t="shared" si="0"/>
        <v>1.5386</v>
      </c>
      <c r="C14">
        <v>3</v>
      </c>
      <c r="D14">
        <v>200</v>
      </c>
      <c r="E14">
        <f t="shared" ref="E14:E16" si="10">C14*D14</f>
        <v>600</v>
      </c>
      <c r="F14">
        <f t="shared" ref="F14:F16" si="11">(E14/B14)</f>
        <v>389.96490315871574</v>
      </c>
      <c r="G14">
        <f t="shared" ref="G14:G16" si="12">LOG10(F14)</f>
        <v>2.5910255222819152</v>
      </c>
      <c r="O14" t="s">
        <v>168</v>
      </c>
      <c r="P14">
        <v>4.5183999999999997E-3</v>
      </c>
    </row>
    <row r="15" spans="1:16">
      <c r="B15">
        <f t="shared" si="0"/>
        <v>1.5386</v>
      </c>
      <c r="C15">
        <v>23</v>
      </c>
      <c r="D15">
        <v>20</v>
      </c>
      <c r="E15">
        <f t="shared" si="10"/>
        <v>460</v>
      </c>
      <c r="F15">
        <f t="shared" si="11"/>
        <v>298.97309242168205</v>
      </c>
      <c r="G15">
        <f t="shared" si="12"/>
        <v>2.4756321035798456</v>
      </c>
      <c r="O15" t="s">
        <v>169</v>
      </c>
      <c r="P15">
        <v>5.9999999999999997E-7</v>
      </c>
    </row>
    <row r="16" spans="1:16">
      <c r="B16">
        <f t="shared" si="0"/>
        <v>1.5386</v>
      </c>
      <c r="C16">
        <v>5</v>
      </c>
      <c r="D16">
        <v>20</v>
      </c>
      <c r="E16">
        <f t="shared" si="10"/>
        <v>100</v>
      </c>
      <c r="F16">
        <f t="shared" si="11"/>
        <v>64.994150526452614</v>
      </c>
      <c r="G16">
        <f t="shared" si="12"/>
        <v>1.8128742718982713</v>
      </c>
      <c r="O16" t="s">
        <v>170</v>
      </c>
      <c r="P16">
        <v>0.60641080000000003</v>
      </c>
    </row>
    <row r="17" spans="1:16">
      <c r="A17" t="s">
        <v>27</v>
      </c>
      <c r="B17">
        <f t="shared" si="0"/>
        <v>1.5386</v>
      </c>
      <c r="C17">
        <v>8</v>
      </c>
      <c r="D17">
        <v>20</v>
      </c>
      <c r="E17">
        <f>C17*D17</f>
        <v>160</v>
      </c>
      <c r="F17">
        <f>(E17/B17)</f>
        <v>103.9906408423242</v>
      </c>
      <c r="G17">
        <f>LOG10(F17)</f>
        <v>2.0169942545541963</v>
      </c>
      <c r="H17">
        <f>AVERAGE(G17:G21)</f>
        <v>2.6253960831556986</v>
      </c>
      <c r="I17">
        <f>STDEV(G17:G21)/SQRT(COUNT(G17:G21))</f>
        <v>0.21281558514646959</v>
      </c>
      <c r="O17" t="s">
        <v>171</v>
      </c>
      <c r="P17">
        <v>0</v>
      </c>
    </row>
    <row r="18" spans="1:16">
      <c r="B18">
        <f t="shared" si="0"/>
        <v>1.5386</v>
      </c>
      <c r="C18">
        <v>16</v>
      </c>
      <c r="D18">
        <v>200</v>
      </c>
      <c r="E18">
        <f t="shared" ref="E18:E21" si="13">C18*D18</f>
        <v>3200</v>
      </c>
      <c r="F18">
        <f t="shared" ref="F18:F21" si="14">(E18/B18)</f>
        <v>2079.8128168464837</v>
      </c>
      <c r="G18">
        <f t="shared" ref="G18:G21" si="15">LOG10(F18)</f>
        <v>3.3180242502181772</v>
      </c>
    </row>
    <row r="19" spans="1:16">
      <c r="B19">
        <f t="shared" si="0"/>
        <v>1.5386</v>
      </c>
      <c r="C19">
        <v>24</v>
      </c>
      <c r="D19">
        <v>20</v>
      </c>
      <c r="E19">
        <f t="shared" si="13"/>
        <v>480</v>
      </c>
      <c r="F19">
        <f t="shared" si="14"/>
        <v>311.97192252697261</v>
      </c>
      <c r="G19">
        <f t="shared" si="15"/>
        <v>2.4941155092738585</v>
      </c>
    </row>
    <row r="20" spans="1:16">
      <c r="B20">
        <f t="shared" si="0"/>
        <v>1.5386</v>
      </c>
      <c r="C20">
        <v>47</v>
      </c>
      <c r="D20">
        <v>20</v>
      </c>
      <c r="E20">
        <f t="shared" si="13"/>
        <v>940</v>
      </c>
      <c r="F20">
        <f t="shared" si="14"/>
        <v>610.9450149486546</v>
      </c>
      <c r="G20">
        <f t="shared" si="15"/>
        <v>2.7860021254979701</v>
      </c>
    </row>
    <row r="21" spans="1:16">
      <c r="B21">
        <f t="shared" si="0"/>
        <v>1.5386</v>
      </c>
      <c r="C21">
        <v>25</v>
      </c>
      <c r="D21">
        <v>20</v>
      </c>
      <c r="E21">
        <f t="shared" si="13"/>
        <v>500</v>
      </c>
      <c r="F21">
        <f t="shared" si="14"/>
        <v>324.9707526322631</v>
      </c>
      <c r="G21">
        <f t="shared" si="15"/>
        <v>2.5118442762342901</v>
      </c>
    </row>
    <row r="22" spans="1:16">
      <c r="A22" t="s">
        <v>26</v>
      </c>
      <c r="B22">
        <f t="shared" si="0"/>
        <v>1.5386</v>
      </c>
      <c r="C22">
        <v>12</v>
      </c>
      <c r="D22">
        <v>20</v>
      </c>
      <c r="E22">
        <f>C22*D22</f>
        <v>240</v>
      </c>
      <c r="F22">
        <f>(E22/B22)</f>
        <v>155.9859612634863</v>
      </c>
      <c r="G22">
        <f>LOG10(F22)</f>
        <v>2.1930855136098777</v>
      </c>
      <c r="H22">
        <f>AVERAGE(G22:G27)</f>
        <v>3.6969394800843998</v>
      </c>
      <c r="I22">
        <f>STDEV(G22:G27)/SQRT(COUNT(G22:G27))</f>
        <v>0.50742840341320183</v>
      </c>
    </row>
    <row r="23" spans="1:16">
      <c r="B23">
        <f t="shared" si="0"/>
        <v>1.5386</v>
      </c>
      <c r="C23">
        <v>12</v>
      </c>
      <c r="D23">
        <v>20</v>
      </c>
      <c r="E23">
        <f t="shared" ref="E23:E27" si="16">C23*D23</f>
        <v>240</v>
      </c>
      <c r="F23">
        <f t="shared" ref="F23:F27" si="17">(E23/B23)</f>
        <v>155.9859612634863</v>
      </c>
      <c r="G23">
        <f t="shared" ref="G23:G27" si="18">LOG10(F23)</f>
        <v>2.1930855136098777</v>
      </c>
    </row>
    <row r="24" spans="1:16">
      <c r="B24">
        <f t="shared" si="0"/>
        <v>1.5386</v>
      </c>
      <c r="C24">
        <v>60</v>
      </c>
      <c r="D24">
        <v>200</v>
      </c>
      <c r="E24">
        <f t="shared" si="16"/>
        <v>12000</v>
      </c>
      <c r="F24">
        <f t="shared" si="17"/>
        <v>7799.2980631743148</v>
      </c>
      <c r="G24">
        <f t="shared" si="18"/>
        <v>3.8920555179458964</v>
      </c>
    </row>
    <row r="25" spans="1:16">
      <c r="B25">
        <f t="shared" si="0"/>
        <v>1.5386</v>
      </c>
      <c r="C25">
        <v>9</v>
      </c>
      <c r="D25">
        <v>2000</v>
      </c>
      <c r="E25">
        <f t="shared" si="16"/>
        <v>18000</v>
      </c>
      <c r="F25">
        <f t="shared" si="17"/>
        <v>11698.947094761472</v>
      </c>
      <c r="G25">
        <f t="shared" si="18"/>
        <v>4.0681467770015773</v>
      </c>
    </row>
    <row r="26" spans="1:16">
      <c r="B26">
        <f t="shared" si="0"/>
        <v>1.5386</v>
      </c>
      <c r="C26">
        <v>45</v>
      </c>
      <c r="D26">
        <v>2000</v>
      </c>
      <c r="E26">
        <f t="shared" si="16"/>
        <v>90000</v>
      </c>
      <c r="F26">
        <f t="shared" si="17"/>
        <v>58494.735473807355</v>
      </c>
      <c r="G26">
        <f t="shared" si="18"/>
        <v>4.7671167813375961</v>
      </c>
    </row>
    <row r="27" spans="1:16">
      <c r="B27">
        <f t="shared" si="0"/>
        <v>1.5386</v>
      </c>
      <c r="C27">
        <v>9</v>
      </c>
      <c r="D27">
        <v>20000</v>
      </c>
      <c r="E27">
        <f t="shared" si="16"/>
        <v>180000</v>
      </c>
      <c r="F27">
        <f t="shared" si="17"/>
        <v>116989.47094761471</v>
      </c>
      <c r="G27">
        <f t="shared" si="18"/>
        <v>5.0681467770015773</v>
      </c>
    </row>
    <row r="28" spans="1:16">
      <c r="A28" t="s">
        <v>25</v>
      </c>
      <c r="B28">
        <f t="shared" si="0"/>
        <v>1.5386</v>
      </c>
      <c r="C28">
        <v>70</v>
      </c>
      <c r="D28">
        <v>200</v>
      </c>
      <c r="E28">
        <f>C28*D28</f>
        <v>14000</v>
      </c>
      <c r="F28">
        <f>(E28/B28)</f>
        <v>9099.1810737033666</v>
      </c>
      <c r="G28">
        <f>LOG10(F28)</f>
        <v>3.9590023075765095</v>
      </c>
      <c r="H28">
        <f>AVERAGE(G28:G33)</f>
        <v>4.77459911486193</v>
      </c>
      <c r="I28">
        <f>STDEV(G28:G33)/SQRT(COUNT(G28:G33))</f>
        <v>0.27160564718244024</v>
      </c>
    </row>
    <row r="29" spans="1:16">
      <c r="B29">
        <f t="shared" si="0"/>
        <v>1.5386</v>
      </c>
      <c r="C29">
        <v>72</v>
      </c>
      <c r="D29">
        <v>2000</v>
      </c>
      <c r="E29">
        <f t="shared" ref="E29:E33" si="19">C29*D29</f>
        <v>144000</v>
      </c>
      <c r="F29">
        <f t="shared" ref="F29:F33" si="20">(E29/B29)</f>
        <v>93591.576758091775</v>
      </c>
      <c r="G29">
        <f t="shared" ref="G29:G33" si="21">LOG10(F29)</f>
        <v>4.9712367639935211</v>
      </c>
    </row>
    <row r="30" spans="1:16">
      <c r="B30">
        <f t="shared" si="0"/>
        <v>1.5386</v>
      </c>
      <c r="C30">
        <v>7</v>
      </c>
      <c r="D30">
        <v>2000</v>
      </c>
      <c r="E30">
        <f t="shared" si="19"/>
        <v>14000</v>
      </c>
      <c r="F30">
        <f t="shared" si="20"/>
        <v>9099.1810737033666</v>
      </c>
      <c r="G30">
        <f t="shared" si="21"/>
        <v>3.9590023075765095</v>
      </c>
    </row>
    <row r="31" spans="1:16">
      <c r="B31">
        <f t="shared" si="0"/>
        <v>1.5386</v>
      </c>
      <c r="C31">
        <v>10</v>
      </c>
      <c r="D31">
        <v>20000</v>
      </c>
      <c r="E31">
        <f t="shared" si="19"/>
        <v>200000</v>
      </c>
      <c r="F31">
        <f t="shared" si="20"/>
        <v>129988.30105290524</v>
      </c>
      <c r="G31">
        <f t="shared" si="21"/>
        <v>5.113904267562253</v>
      </c>
    </row>
    <row r="32" spans="1:16">
      <c r="B32">
        <f t="shared" si="0"/>
        <v>1.5386</v>
      </c>
      <c r="C32">
        <v>9</v>
      </c>
      <c r="D32">
        <v>20000</v>
      </c>
      <c r="E32">
        <f t="shared" si="19"/>
        <v>180000</v>
      </c>
      <c r="F32">
        <f t="shared" si="20"/>
        <v>116989.47094761471</v>
      </c>
      <c r="G32">
        <f t="shared" si="21"/>
        <v>5.0681467770015773</v>
      </c>
    </row>
    <row r="33" spans="2:7">
      <c r="B33">
        <f t="shared" si="0"/>
        <v>1.5386</v>
      </c>
      <c r="C33">
        <v>29</v>
      </c>
      <c r="D33">
        <v>20000</v>
      </c>
      <c r="E33">
        <f t="shared" si="19"/>
        <v>580000</v>
      </c>
      <c r="F33">
        <f t="shared" si="20"/>
        <v>376966.07305342518</v>
      </c>
      <c r="G33">
        <f t="shared" si="21"/>
        <v>5.5763022654612087</v>
      </c>
    </row>
  </sheetData>
  <mergeCells count="1">
    <mergeCell ref="O1:P1"/>
  </mergeCells>
  <phoneticPr fontId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opLeftCell="A7" zoomScaleNormal="100" workbookViewId="0">
      <selection activeCell="C3" sqref="C3"/>
    </sheetView>
  </sheetViews>
  <sheetFormatPr defaultColWidth="8.875" defaultRowHeight="15" customHeight="1"/>
  <cols>
    <col min="1" max="22" width="8.875" style="11"/>
    <col min="23" max="23" width="14.875" style="11" customWidth="1"/>
    <col min="24" max="16384" width="8.875" style="11"/>
  </cols>
  <sheetData>
    <row r="1" spans="1:24" ht="15" customHeight="1">
      <c r="A1" s="12" t="s">
        <v>210</v>
      </c>
      <c r="E1" s="11" t="s">
        <v>207</v>
      </c>
      <c r="G1" s="11" t="s">
        <v>67</v>
      </c>
      <c r="M1" s="12" t="s">
        <v>49</v>
      </c>
      <c r="O1" s="11" t="s">
        <v>224</v>
      </c>
      <c r="P1" s="11" t="s">
        <v>223</v>
      </c>
    </row>
    <row r="2" spans="1:24" ht="15" customHeight="1">
      <c r="A2" s="11" t="s">
        <v>221</v>
      </c>
      <c r="B2" s="12">
        <v>29.89</v>
      </c>
      <c r="C2" s="11">
        <f>AVERAGE(B2:B4)</f>
        <v>29.560000000000002</v>
      </c>
      <c r="D2" s="11">
        <f>POWER(2,C2-B2)</f>
        <v>0.79553648375491959</v>
      </c>
      <c r="E2" s="11">
        <f t="shared" ref="E2:E13" si="0">GEOMEAN(D16,D2)</f>
        <v>0.70710678118654846</v>
      </c>
      <c r="G2" s="11" t="s">
        <v>222</v>
      </c>
      <c r="H2" s="11">
        <v>26.83</v>
      </c>
      <c r="I2" s="11">
        <f>AVERAGE(H2:H4)</f>
        <v>26.626666666666665</v>
      </c>
      <c r="J2" s="11">
        <f>POWER(2,I2-H2)</f>
        <v>0.86854148627173633</v>
      </c>
      <c r="K2" s="11">
        <f t="shared" ref="K2:K13" si="1">J2/E2</f>
        <v>1.2283031493691732</v>
      </c>
      <c r="M2" s="11" t="s">
        <v>221</v>
      </c>
      <c r="N2" s="11">
        <f>K2</f>
        <v>1.2283031493691732</v>
      </c>
      <c r="O2" s="11">
        <f>AVERAGE(N2:N8)</f>
        <v>1.0235322788120689</v>
      </c>
      <c r="P2" s="11">
        <f>STDEV(N2:N8)/SQRT(COUNT(N2:N8))</f>
        <v>8.7519732265389574E-2</v>
      </c>
      <c r="R2" s="11" t="s">
        <v>50</v>
      </c>
      <c r="S2" s="11" t="s">
        <v>220</v>
      </c>
      <c r="T2" s="11" t="s">
        <v>52</v>
      </c>
      <c r="U2" s="11" t="s">
        <v>219</v>
      </c>
      <c r="W2" s="14" t="s">
        <v>193</v>
      </c>
      <c r="X2" s="14"/>
    </row>
    <row r="3" spans="1:24" ht="15" customHeight="1">
      <c r="B3" s="12">
        <v>29</v>
      </c>
      <c r="D3" s="11">
        <f>POWER(2,C2-B3)</f>
        <v>1.4742692172911034</v>
      </c>
      <c r="E3" s="11">
        <f t="shared" si="0"/>
        <v>1.4240501955970732</v>
      </c>
      <c r="H3" s="11">
        <v>25.84</v>
      </c>
      <c r="J3" s="11">
        <f>POWER(2,I2-H3)</f>
        <v>1.7250840639843796</v>
      </c>
      <c r="K3" s="11">
        <f t="shared" si="1"/>
        <v>1.2113927369400694</v>
      </c>
      <c r="N3" s="11">
        <f>K3</f>
        <v>1.2113927369400694</v>
      </c>
      <c r="R3" s="11">
        <f>O2</f>
        <v>1.0235322788120689</v>
      </c>
      <c r="S3" s="11">
        <f>O9</f>
        <v>7.3329838660200666E-2</v>
      </c>
      <c r="T3" s="11">
        <f>O16</f>
        <v>1.2517975755740183</v>
      </c>
      <c r="U3" s="11">
        <f>O23</f>
        <v>4.3336052768557086E-2</v>
      </c>
      <c r="W3" s="11" t="s">
        <v>192</v>
      </c>
      <c r="X3" s="11" t="s">
        <v>191</v>
      </c>
    </row>
    <row r="4" spans="1:24" ht="15" customHeight="1">
      <c r="B4" s="12">
        <v>29.79</v>
      </c>
      <c r="D4" s="11">
        <f>POWER(2,C2-B4)</f>
        <v>0.8526348917679587</v>
      </c>
      <c r="E4" s="11">
        <f t="shared" si="0"/>
        <v>0.99309249543703726</v>
      </c>
      <c r="H4" s="11">
        <v>27.21</v>
      </c>
      <c r="J4" s="11">
        <f>POWER(2,I2-H4)</f>
        <v>0.66741992708501607</v>
      </c>
      <c r="K4" s="11">
        <f t="shared" si="1"/>
        <v>0.67206219979670656</v>
      </c>
      <c r="N4" s="11">
        <f>K4</f>
        <v>0.67206219979670656</v>
      </c>
      <c r="R4" s="11">
        <f>P2</f>
        <v>8.7519732265389574E-2</v>
      </c>
      <c r="S4" s="11">
        <f>P9</f>
        <v>2.1659088326222271E-2</v>
      </c>
      <c r="T4" s="11">
        <f>P16</f>
        <v>0.16199458922286408</v>
      </c>
      <c r="U4" s="11">
        <f>P23</f>
        <v>1.0313981559290338E-2</v>
      </c>
      <c r="W4" s="11" t="s">
        <v>174</v>
      </c>
      <c r="X4" s="11">
        <v>0.99885590000000002</v>
      </c>
    </row>
    <row r="5" spans="1:24" ht="15" customHeight="1">
      <c r="A5" s="11" t="s">
        <v>218</v>
      </c>
      <c r="B5" s="12">
        <v>29.94</v>
      </c>
      <c r="D5" s="11">
        <f>POWER(2,C2-B5)</f>
        <v>0.76843759064400663</v>
      </c>
      <c r="E5" s="11">
        <f t="shared" si="0"/>
        <v>0.95263799804393834</v>
      </c>
      <c r="G5" s="11" t="s">
        <v>217</v>
      </c>
      <c r="H5" s="11">
        <v>30.89</v>
      </c>
      <c r="J5" s="11">
        <f>POWER(2,I2-H5)</f>
        <v>5.2072542745369509E-2</v>
      </c>
      <c r="K5" s="11">
        <f t="shared" si="1"/>
        <v>5.466141687848964E-2</v>
      </c>
      <c r="N5" s="11">
        <f>K30</f>
        <v>1.3138039425479309</v>
      </c>
      <c r="W5" s="11" t="s">
        <v>175</v>
      </c>
      <c r="X5" s="11">
        <v>3.6830000000000001E-4</v>
      </c>
    </row>
    <row r="6" spans="1:24" ht="15" customHeight="1">
      <c r="B6" s="12">
        <v>29.83</v>
      </c>
      <c r="D6" s="11">
        <f>POWER(2,C2-B6)</f>
        <v>0.829319545814444</v>
      </c>
      <c r="E6" s="11">
        <f t="shared" si="0"/>
        <v>0.82074160881050029</v>
      </c>
      <c r="H6" s="11">
        <v>32.299999999999997</v>
      </c>
      <c r="J6" s="11">
        <f>POWER(2,I2-H6)</f>
        <v>1.9595506399222848E-2</v>
      </c>
      <c r="K6" s="11">
        <f t="shared" si="1"/>
        <v>2.3875366118725951E-2</v>
      </c>
      <c r="N6" s="11">
        <f>K31</f>
        <v>0.91939071407666295</v>
      </c>
      <c r="W6" s="11" t="s">
        <v>176</v>
      </c>
      <c r="X6" s="11">
        <v>2.6000000000000001E-6</v>
      </c>
    </row>
    <row r="7" spans="1:24" ht="15" customHeight="1">
      <c r="B7" s="12">
        <v>29.78</v>
      </c>
      <c r="D7" s="11">
        <f>POWER(2,C2-B7)</f>
        <v>0.8585654364377544</v>
      </c>
      <c r="E7" s="11">
        <f t="shared" si="0"/>
        <v>0.84968499913865159</v>
      </c>
      <c r="H7" s="11">
        <v>33</v>
      </c>
      <c r="J7" s="11">
        <f>POWER(2,I2-H7)</f>
        <v>1.2062449115033857E-2</v>
      </c>
      <c r="K7" s="11">
        <f t="shared" si="1"/>
        <v>1.4196377630841882E-2</v>
      </c>
      <c r="N7" s="11">
        <f>K32</f>
        <v>0.91304001852403061</v>
      </c>
      <c r="W7" s="11" t="s">
        <v>177</v>
      </c>
      <c r="X7" s="11">
        <v>2.6130000000000001E-4</v>
      </c>
    </row>
    <row r="8" spans="1:24" ht="15" customHeight="1">
      <c r="A8" s="11" t="s">
        <v>52</v>
      </c>
      <c r="B8" s="12">
        <v>29.14</v>
      </c>
      <c r="D8" s="11">
        <f>POWER(2,C2-B8)</f>
        <v>1.3379275547861136</v>
      </c>
      <c r="E8" s="11">
        <f t="shared" si="0"/>
        <v>1.7962647457678713</v>
      </c>
      <c r="G8" s="11" t="s">
        <v>216</v>
      </c>
      <c r="H8" s="11">
        <v>25.57</v>
      </c>
      <c r="J8" s="11">
        <f>POWER(2,I2-H8)</f>
        <v>2.0801198677769528</v>
      </c>
      <c r="K8" s="11">
        <f t="shared" si="1"/>
        <v>1.1580252146449261</v>
      </c>
      <c r="N8" s="11">
        <f>K33</f>
        <v>0.90673319042990841</v>
      </c>
      <c r="W8" s="11" t="s">
        <v>178</v>
      </c>
      <c r="X8" s="11">
        <v>1.9E-6</v>
      </c>
    </row>
    <row r="9" spans="1:24" ht="15" customHeight="1">
      <c r="B9" s="12">
        <v>28.4</v>
      </c>
      <c r="D9" s="11">
        <f>POWER(2,C2-B9)</f>
        <v>2.2345742761444458</v>
      </c>
      <c r="E9" s="11">
        <f t="shared" si="0"/>
        <v>2.8778671600216446</v>
      </c>
      <c r="H9" s="11">
        <v>25.09</v>
      </c>
      <c r="J9" s="11">
        <f>POWER(2,I2-H9)</f>
        <v>2.9012340108315486</v>
      </c>
      <c r="K9" s="11">
        <f t="shared" si="1"/>
        <v>1.0081195029202559</v>
      </c>
      <c r="M9" s="11" t="s">
        <v>51</v>
      </c>
      <c r="N9" s="11">
        <f>K5</f>
        <v>5.466141687848964E-2</v>
      </c>
      <c r="O9" s="11">
        <f>AVERAGE(N9:N15)</f>
        <v>7.3329838660200666E-2</v>
      </c>
      <c r="P9" s="11">
        <f>STDEV(N9:N15)/SQRT(COUNT(N9:N15))</f>
        <v>2.1659088326222271E-2</v>
      </c>
      <c r="W9" s="11" t="s">
        <v>179</v>
      </c>
      <c r="X9" s="11">
        <v>0.29452650000000002</v>
      </c>
    </row>
    <row r="10" spans="1:24" ht="15" customHeight="1">
      <c r="B10" s="12">
        <v>30.4</v>
      </c>
      <c r="D10" s="11">
        <f>POWER(2,C2-B10)</f>
        <v>0.55864356903611145</v>
      </c>
      <c r="E10" s="11">
        <f t="shared" si="0"/>
        <v>0.67128625139013287</v>
      </c>
      <c r="H10" s="11">
        <v>26.67</v>
      </c>
      <c r="J10" s="11">
        <f>POWER(2,I2-H10)</f>
        <v>0.97041023149353833</v>
      </c>
      <c r="K10" s="11">
        <f t="shared" si="1"/>
        <v>1.445598251839606</v>
      </c>
      <c r="N10" s="11">
        <f>K6</f>
        <v>2.3875366118725951E-2</v>
      </c>
    </row>
    <row r="11" spans="1:24" ht="15" customHeight="1">
      <c r="A11" s="11" t="s">
        <v>53</v>
      </c>
      <c r="B11" s="12">
        <v>31.58</v>
      </c>
      <c r="D11" s="11">
        <f>POWER(2,C2-B11)</f>
        <v>0.24655817612334049</v>
      </c>
      <c r="E11" s="11">
        <f t="shared" si="0"/>
        <v>0.25971477582441665</v>
      </c>
      <c r="G11" s="11" t="s">
        <v>215</v>
      </c>
      <c r="H11" s="11">
        <v>34</v>
      </c>
      <c r="J11" s="11">
        <f>POWER(2,I2-H11)</f>
        <v>6.0312245575169328E-3</v>
      </c>
      <c r="K11" s="11">
        <f t="shared" si="1"/>
        <v>2.3222492976658425E-2</v>
      </c>
      <c r="N11" s="11">
        <f>K7</f>
        <v>1.4196377630841882E-2</v>
      </c>
    </row>
    <row r="12" spans="1:24" ht="15" customHeight="1">
      <c r="B12" s="12">
        <v>29.05</v>
      </c>
      <c r="D12" s="11">
        <f>POWER(2,C2-B12)</f>
        <v>1.4240501955970732</v>
      </c>
      <c r="E12" s="11">
        <f t="shared" si="0"/>
        <v>1.3613141164994753</v>
      </c>
      <c r="H12" s="11">
        <v>33.49</v>
      </c>
      <c r="J12" s="11">
        <f>POWER(2,I2-H12)</f>
        <v>8.5887665108218391E-3</v>
      </c>
      <c r="K12" s="11">
        <f t="shared" si="1"/>
        <v>6.3091731781253074E-3</v>
      </c>
      <c r="N12" s="11">
        <f>K34</f>
        <v>0.18412405169560708</v>
      </c>
    </row>
    <row r="13" spans="1:24" ht="15" customHeight="1">
      <c r="B13" s="12">
        <v>31.02</v>
      </c>
      <c r="D13" s="11">
        <f>POWER(2,C2-B13)</f>
        <v>0.36349312933007832</v>
      </c>
      <c r="E13" s="11">
        <f t="shared" si="0"/>
        <v>0.45375957765858138</v>
      </c>
      <c r="H13" s="11">
        <v>32.82</v>
      </c>
      <c r="J13" s="11">
        <f>POWER(2,I2-H13)</f>
        <v>1.3665354219622429E-2</v>
      </c>
      <c r="K13" s="11">
        <f t="shared" si="1"/>
        <v>3.0115847449735902E-2</v>
      </c>
      <c r="N13" s="11">
        <f>K35</f>
        <v>8.5896907383714957E-2</v>
      </c>
    </row>
    <row r="14" spans="1:24" ht="15" customHeight="1">
      <c r="N14" s="11">
        <f>K36</f>
        <v>9.7311222171756376E-2</v>
      </c>
    </row>
    <row r="15" spans="1:24" ht="15" customHeight="1">
      <c r="A15" s="12" t="s">
        <v>214</v>
      </c>
      <c r="N15" s="11">
        <f>K37</f>
        <v>5.3243528742268724E-2</v>
      </c>
    </row>
    <row r="16" spans="1:24" ht="15" customHeight="1">
      <c r="A16" s="11" t="s">
        <v>50</v>
      </c>
      <c r="B16" s="12">
        <v>25.48</v>
      </c>
      <c r="C16" s="11">
        <f>AVERAGE(B16:B18)</f>
        <v>24.810000000000002</v>
      </c>
      <c r="D16" s="11">
        <f>POWER(2,C16-B16)</f>
        <v>0.62850668726091508</v>
      </c>
      <c r="M16" s="11" t="s">
        <v>52</v>
      </c>
      <c r="N16" s="11">
        <f>K8</f>
        <v>1.1580252146449261</v>
      </c>
      <c r="O16" s="11">
        <f>AVERAGE(N16:N22)</f>
        <v>1.2517975755740183</v>
      </c>
      <c r="P16" s="11">
        <f>STDEV(N16:N22)/SQRT(COUNT(N16:N22))</f>
        <v>0.16199458922286408</v>
      </c>
    </row>
    <row r="17" spans="1:16" ht="15" customHeight="1">
      <c r="B17" s="12">
        <v>24.35</v>
      </c>
      <c r="D17" s="11">
        <f>POWER(2,C16-B17)</f>
        <v>1.3755418181397445</v>
      </c>
      <c r="N17" s="11">
        <f>K9</f>
        <v>1.0081195029202559</v>
      </c>
    </row>
    <row r="18" spans="1:16" ht="15" customHeight="1">
      <c r="B18" s="12">
        <v>24.6</v>
      </c>
      <c r="D18" s="11">
        <f>POWER(2,C16-B18)</f>
        <v>1.156688183905288</v>
      </c>
      <c r="N18" s="11">
        <f>K10</f>
        <v>1.445598251839606</v>
      </c>
    </row>
    <row r="19" spans="1:16" ht="15" customHeight="1">
      <c r="A19" s="11" t="s">
        <v>213</v>
      </c>
      <c r="B19" s="12">
        <v>24.57</v>
      </c>
      <c r="D19" s="11">
        <f>POWER(2,C16-B19)</f>
        <v>1.1809926614295321</v>
      </c>
      <c r="N19" s="11">
        <f>K38</f>
        <v>1.1758874668644101</v>
      </c>
    </row>
    <row r="20" spans="1:16" ht="15" customHeight="1">
      <c r="B20" s="12">
        <v>25.11</v>
      </c>
      <c r="D20" s="11">
        <f>POWER(2,C16-B20)</f>
        <v>0.81225239635623714</v>
      </c>
      <c r="N20" s="11">
        <f>K39</f>
        <v>1.9503729198977746</v>
      </c>
    </row>
    <row r="21" spans="1:16" ht="15" customHeight="1">
      <c r="B21" s="12">
        <v>25.06</v>
      </c>
      <c r="D21" s="11">
        <f>POWER(2,C16-B21)</f>
        <v>0.84089641525371661</v>
      </c>
      <c r="N21" s="11">
        <f>K40</f>
        <v>0.57186638112288457</v>
      </c>
    </row>
    <row r="22" spans="1:16" ht="15" customHeight="1">
      <c r="A22" s="11" t="s">
        <v>212</v>
      </c>
      <c r="B22" s="12">
        <v>23.54</v>
      </c>
      <c r="D22" s="11">
        <f>POWER(2,C16-B22)</f>
        <v>2.4116156553815258</v>
      </c>
      <c r="N22" s="11">
        <f>K41</f>
        <v>1.4527132917282699</v>
      </c>
    </row>
    <row r="23" spans="1:16" ht="15" customHeight="1">
      <c r="B23" s="12">
        <v>22.92</v>
      </c>
      <c r="D23" s="11">
        <f>POWER(2,C16-B23)</f>
        <v>3.706352247561485</v>
      </c>
      <c r="M23" s="11" t="s">
        <v>211</v>
      </c>
      <c r="N23" s="11">
        <f>K11</f>
        <v>2.3222492976658425E-2</v>
      </c>
      <c r="O23" s="11">
        <f>AVERAGE(N23:N29)</f>
        <v>4.3336052768557086E-2</v>
      </c>
      <c r="P23" s="11">
        <f>STDEV(N23:N29)/SQRT(COUNT(N23:N29))</f>
        <v>1.0313981559290338E-2</v>
      </c>
    </row>
    <row r="24" spans="1:16" ht="15" customHeight="1">
      <c r="B24" s="12">
        <v>25.12</v>
      </c>
      <c r="D24" s="11">
        <f>POWER(2,C16-B24)</f>
        <v>0.806641759222127</v>
      </c>
      <c r="N24" s="11">
        <f>K12</f>
        <v>6.3091731781253074E-3</v>
      </c>
    </row>
    <row r="25" spans="1:16" ht="15" customHeight="1">
      <c r="A25" s="11" t="s">
        <v>211</v>
      </c>
      <c r="B25" s="12">
        <v>26.68</v>
      </c>
      <c r="D25" s="11">
        <f>POWER(2,C16-B25)</f>
        <v>0.27357342531518536</v>
      </c>
      <c r="N25" s="11">
        <f>K13</f>
        <v>3.0115847449735902E-2</v>
      </c>
    </row>
    <row r="26" spans="1:16" ht="15" customHeight="1">
      <c r="B26" s="12">
        <v>24.43</v>
      </c>
      <c r="D26" s="11">
        <f>POWER(2,C16-B26)</f>
        <v>1.3013418554419358</v>
      </c>
      <c r="N26" s="11">
        <f>K42</f>
        <v>8.2970943384223159E-2</v>
      </c>
    </row>
    <row r="27" spans="1:16" ht="15" customHeight="1">
      <c r="B27" s="12">
        <v>25.63</v>
      </c>
      <c r="D27" s="11">
        <f>POWER(2,C16-B27)</f>
        <v>0.5664419426479006</v>
      </c>
      <c r="N27" s="11">
        <f>K43</f>
        <v>3.5249582978978344E-2</v>
      </c>
    </row>
    <row r="28" spans="1:16" ht="15" customHeight="1">
      <c r="N28" s="11">
        <f>K44</f>
        <v>5.4740408079886227E-2</v>
      </c>
    </row>
    <row r="29" spans="1:16" ht="15" customHeight="1">
      <c r="A29" s="12" t="s">
        <v>210</v>
      </c>
      <c r="E29" s="11" t="s">
        <v>207</v>
      </c>
      <c r="G29" s="11" t="s">
        <v>73</v>
      </c>
      <c r="N29" s="11">
        <f>K45</f>
        <v>7.0743921332292237E-2</v>
      </c>
    </row>
    <row r="30" spans="1:16" ht="15" customHeight="1">
      <c r="A30" s="11" t="s">
        <v>50</v>
      </c>
      <c r="B30" s="12">
        <v>29.94</v>
      </c>
      <c r="C30" s="11">
        <f>AVERAGE(B30:B33)</f>
        <v>29.990000000000002</v>
      </c>
      <c r="D30" s="11">
        <f>POWER(2,C30-B30)</f>
        <v>1.035264923841378</v>
      </c>
      <c r="E30" s="11">
        <f t="shared" ref="E30:E45" si="2">GEOMEAN(D30,D48)</f>
        <v>1.1861200205403954</v>
      </c>
      <c r="G30" s="11" t="s">
        <v>50</v>
      </c>
      <c r="H30" s="12">
        <v>27.63</v>
      </c>
      <c r="I30" s="11">
        <f>AVERAGE(H30:H33)</f>
        <v>28.270000000000003</v>
      </c>
      <c r="J30" s="11">
        <f>POWER(2,I30-H30)</f>
        <v>1.5583291593210042</v>
      </c>
      <c r="K30" s="11">
        <f t="shared" ref="K30:K45" si="3">J30/E30</f>
        <v>1.3138039425479309</v>
      </c>
    </row>
    <row r="31" spans="1:16" ht="15" customHeight="1">
      <c r="B31" s="12">
        <v>30.4</v>
      </c>
      <c r="D31" s="11">
        <f>POWER(2,C30-B31)</f>
        <v>0.75262337370553534</v>
      </c>
      <c r="E31" s="11">
        <f t="shared" si="2"/>
        <v>0.75851520196782685</v>
      </c>
      <c r="H31" s="12">
        <v>28.79</v>
      </c>
      <c r="J31" s="11">
        <f>POWER(2,I30-H31)</f>
        <v>0.69737183317520457</v>
      </c>
      <c r="K31" s="11">
        <f t="shared" si="3"/>
        <v>0.91939071407666295</v>
      </c>
    </row>
    <row r="32" spans="1:16" ht="15" customHeight="1">
      <c r="B32" s="12">
        <v>29.71</v>
      </c>
      <c r="D32" s="11">
        <f>POWER(2,C30-B32)</f>
        <v>1.2141948843950479</v>
      </c>
      <c r="E32" s="11">
        <f t="shared" si="2"/>
        <v>1.215247359980469</v>
      </c>
      <c r="H32" s="12">
        <v>28.12</v>
      </c>
      <c r="J32" s="11">
        <f>POWER(2,I30-H32)</f>
        <v>1.1095694720678466</v>
      </c>
      <c r="K32" s="11">
        <f t="shared" si="3"/>
        <v>0.91304001852403061</v>
      </c>
    </row>
    <row r="33" spans="1:11" ht="15" customHeight="1">
      <c r="B33" s="12">
        <v>29.91</v>
      </c>
      <c r="D33" s="11">
        <f>POWER(2,C30-B33)</f>
        <v>1.0570180405613818</v>
      </c>
      <c r="E33" s="11">
        <f t="shared" si="2"/>
        <v>0.91462356795524347</v>
      </c>
      <c r="H33" s="12">
        <v>28.54</v>
      </c>
      <c r="J33" s="11">
        <f>POWER(2,I30-H33)</f>
        <v>0.829319545814444</v>
      </c>
      <c r="K33" s="11">
        <f t="shared" si="3"/>
        <v>0.90673319042990841</v>
      </c>
    </row>
    <row r="34" spans="1:11" ht="15" customHeight="1">
      <c r="A34" s="11" t="s">
        <v>51</v>
      </c>
      <c r="B34" s="12">
        <v>31.84</v>
      </c>
      <c r="D34" s="11">
        <f>POWER(2,C30-B34)</f>
        <v>0.27739236801696171</v>
      </c>
      <c r="E34" s="11">
        <f t="shared" si="2"/>
        <v>0.40647823219973672</v>
      </c>
      <c r="G34" s="11" t="s">
        <v>51</v>
      </c>
      <c r="H34" s="12">
        <v>32.01</v>
      </c>
      <c r="J34" s="11">
        <f>POWER(2,I30-H34)</f>
        <v>7.48424190386833E-2</v>
      </c>
      <c r="K34" s="11">
        <f t="shared" si="3"/>
        <v>0.18412405169560708</v>
      </c>
    </row>
    <row r="35" spans="1:11" ht="15" customHeight="1">
      <c r="B35" s="12">
        <v>30</v>
      </c>
      <c r="D35" s="11">
        <f>POWER(2,C30-B35)</f>
        <v>0.99309249543703737</v>
      </c>
      <c r="E35" s="11">
        <f t="shared" si="2"/>
        <v>1.3024698708443561</v>
      </c>
      <c r="H35" s="12">
        <v>31.43</v>
      </c>
      <c r="J35" s="11">
        <f>POWER(2,I30-H35)</f>
        <v>0.11187813386599683</v>
      </c>
      <c r="K35" s="11">
        <f t="shared" si="3"/>
        <v>8.5896907383714957E-2</v>
      </c>
    </row>
    <row r="36" spans="1:11" ht="15" customHeight="1">
      <c r="B36" s="12">
        <v>31.51</v>
      </c>
      <c r="D36" s="11">
        <f>POWER(2,C30-B36)</f>
        <v>0.34868591658760145</v>
      </c>
      <c r="E36" s="11">
        <f t="shared" si="2"/>
        <v>0.45101583750893232</v>
      </c>
      <c r="H36" s="12">
        <v>32.78</v>
      </c>
      <c r="J36" s="11">
        <f>POWER(2,I30-H36)</f>
        <v>4.3888902366812484E-2</v>
      </c>
      <c r="K36" s="11">
        <f t="shared" si="3"/>
        <v>9.7311222171756376E-2</v>
      </c>
    </row>
    <row r="37" spans="1:11" ht="15" customHeight="1">
      <c r="B37" s="12">
        <v>29.68</v>
      </c>
      <c r="D37" s="11">
        <f>POWER(2,C30-B37)</f>
        <v>1.2397076999389884</v>
      </c>
      <c r="E37" s="11">
        <f t="shared" si="2"/>
        <v>1.6949585583818105</v>
      </c>
      <c r="H37" s="12">
        <v>31.74</v>
      </c>
      <c r="J37" s="11">
        <f>POWER(2,I30-H37)</f>
        <v>9.0245574720156291E-2</v>
      </c>
      <c r="K37" s="11">
        <f t="shared" si="3"/>
        <v>5.3243528742268724E-2</v>
      </c>
    </row>
    <row r="38" spans="1:11" ht="15" customHeight="1">
      <c r="A38" s="11" t="s">
        <v>52</v>
      </c>
      <c r="B38" s="12">
        <v>30.54</v>
      </c>
      <c r="D38" s="11">
        <f>POWER(2,C30-B38)</f>
        <v>0.68302012837719905</v>
      </c>
      <c r="E38" s="11">
        <f t="shared" si="2"/>
        <v>0.95677394001728877</v>
      </c>
      <c r="G38" s="11" t="s">
        <v>52</v>
      </c>
      <c r="H38" s="12">
        <v>28.1</v>
      </c>
      <c r="J38" s="11">
        <f>POWER(2,I30-H38)</f>
        <v>1.1250584846888108</v>
      </c>
      <c r="K38" s="11">
        <f t="shared" si="3"/>
        <v>1.1758874668644101</v>
      </c>
    </row>
    <row r="39" spans="1:11" ht="15" customHeight="1">
      <c r="B39" s="12">
        <v>31.99</v>
      </c>
      <c r="D39" s="11">
        <f>POWER(2,C30-B39)</f>
        <v>0.25000000000000061</v>
      </c>
      <c r="E39" s="11">
        <f t="shared" si="2"/>
        <v>0.28642910457626319</v>
      </c>
      <c r="H39" s="12">
        <v>29.11</v>
      </c>
      <c r="J39" s="11">
        <f>POWER(2,I30-H39)</f>
        <v>0.55864356903611145</v>
      </c>
      <c r="K39" s="11">
        <f t="shared" si="3"/>
        <v>1.9503729198977746</v>
      </c>
    </row>
    <row r="40" spans="1:11" ht="15" customHeight="1">
      <c r="B40" s="12">
        <v>29.61</v>
      </c>
      <c r="D40" s="11">
        <f>POWER(2,C30-B40)</f>
        <v>1.3013418554419358</v>
      </c>
      <c r="E40" s="11">
        <f t="shared" si="2"/>
        <v>1.511781877455902</v>
      </c>
      <c r="H40" s="12">
        <v>28.48</v>
      </c>
      <c r="J40" s="11">
        <f>POWER(2,I30-H40)</f>
        <v>0.86453723130786686</v>
      </c>
      <c r="K40" s="11">
        <f t="shared" si="3"/>
        <v>0.57186638112288457</v>
      </c>
    </row>
    <row r="41" spans="1:11" ht="15" customHeight="1">
      <c r="B41" s="12">
        <v>30.01</v>
      </c>
      <c r="D41" s="11">
        <f>POWER(2,C30-B41)</f>
        <v>0.98623270449335942</v>
      </c>
      <c r="E41" s="11">
        <f t="shared" si="2"/>
        <v>1.0579342737751241</v>
      </c>
      <c r="H41" s="12">
        <v>27.65</v>
      </c>
      <c r="J41" s="11">
        <f>POWER(2,I30-H41)</f>
        <v>1.5368751812880173</v>
      </c>
      <c r="K41" s="11">
        <f t="shared" si="3"/>
        <v>1.4527132917282699</v>
      </c>
    </row>
    <row r="42" spans="1:11" ht="15" customHeight="1">
      <c r="A42" s="11" t="s">
        <v>53</v>
      </c>
      <c r="B42" s="12">
        <v>32.11</v>
      </c>
      <c r="D42" s="11">
        <f>POWER(2,C30-B42)</f>
        <v>0.23004691265621915</v>
      </c>
      <c r="E42" s="11">
        <f t="shared" si="2"/>
        <v>0.30381183999511718</v>
      </c>
      <c r="G42" s="11" t="s">
        <v>53</v>
      </c>
      <c r="H42" s="12">
        <v>33.58</v>
      </c>
      <c r="J42" s="11">
        <f>POWER(2,I30-H42)</f>
        <v>2.5207554975691531E-2</v>
      </c>
      <c r="K42" s="11">
        <f t="shared" si="3"/>
        <v>8.2970943384223159E-2</v>
      </c>
    </row>
    <row r="43" spans="1:11" ht="15" customHeight="1">
      <c r="B43" s="12">
        <v>31.25</v>
      </c>
      <c r="D43" s="11">
        <f>POWER(2,C30-B43)</f>
        <v>0.41754395971418523</v>
      </c>
      <c r="E43" s="11">
        <f t="shared" si="2"/>
        <v>0.63123539133708173</v>
      </c>
      <c r="H43" s="12">
        <v>33.76</v>
      </c>
      <c r="J43" s="11">
        <f>POWER(2,I30-H43)</f>
        <v>2.2250784306204328E-2</v>
      </c>
      <c r="K43" s="11">
        <f t="shared" si="3"/>
        <v>3.5249582978978344E-2</v>
      </c>
    </row>
    <row r="44" spans="1:11" ht="15" customHeight="1">
      <c r="B44" s="12">
        <v>31.39</v>
      </c>
      <c r="D44" s="11">
        <f>POWER(2,C30-B44)</f>
        <v>0.37892914162759994</v>
      </c>
      <c r="E44" s="11">
        <f t="shared" si="2"/>
        <v>0.45101583750893232</v>
      </c>
      <c r="H44" s="12">
        <v>33.61</v>
      </c>
      <c r="J44" s="11">
        <f>POWER(2,I30-H44)</f>
        <v>2.4688790995730611E-2</v>
      </c>
      <c r="K44" s="11">
        <f t="shared" si="3"/>
        <v>5.4740408079886227E-2</v>
      </c>
    </row>
    <row r="45" spans="1:11" ht="15" customHeight="1">
      <c r="B45" s="12">
        <v>32.130000000000003</v>
      </c>
      <c r="D45" s="11">
        <f>POWER(2,C30-B45)</f>
        <v>0.22687978882929014</v>
      </c>
      <c r="E45" s="11">
        <f t="shared" si="2"/>
        <v>0.2089529453796321</v>
      </c>
      <c r="H45" s="12">
        <v>34.35</v>
      </c>
      <c r="J45" s="11">
        <f>POWER(2,I30-H45)</f>
        <v>1.478215073008745E-2</v>
      </c>
      <c r="K45" s="11">
        <f t="shared" si="3"/>
        <v>7.0743921332292237E-2</v>
      </c>
    </row>
    <row r="47" spans="1:11" ht="15" customHeight="1">
      <c r="A47" s="11" t="s">
        <v>63</v>
      </c>
    </row>
    <row r="48" spans="1:11" ht="15" customHeight="1">
      <c r="A48" s="11" t="s">
        <v>50</v>
      </c>
      <c r="B48" s="12">
        <v>24.08</v>
      </c>
      <c r="C48" s="11">
        <f>AVERAGE(B48:B51)</f>
        <v>24.522499999999997</v>
      </c>
      <c r="D48" s="11">
        <f>POWER(2,C48-B48)</f>
        <v>1.3589571816134558</v>
      </c>
    </row>
    <row r="49" spans="1:4" ht="15" customHeight="1">
      <c r="B49" s="12">
        <v>24.91</v>
      </c>
      <c r="D49" s="11">
        <f>POWER(2,C48-B49)</f>
        <v>0.76445315375150391</v>
      </c>
    </row>
    <row r="50" spans="1:4" ht="15" customHeight="1">
      <c r="B50" s="12">
        <v>24.24</v>
      </c>
      <c r="D50" s="11">
        <f>POWER(2,C48-B50)</f>
        <v>1.2163007478616608</v>
      </c>
    </row>
    <row r="51" spans="1:4" ht="15" customHeight="1">
      <c r="B51" s="12">
        <v>24.86</v>
      </c>
      <c r="D51" s="11">
        <f>POWER(2,C48-B51)</f>
        <v>0.79141153599885183</v>
      </c>
    </row>
    <row r="52" spans="1:4" ht="15" customHeight="1">
      <c r="A52" s="11" t="s">
        <v>51</v>
      </c>
      <c r="B52" s="12">
        <v>25.27</v>
      </c>
      <c r="D52" s="11">
        <f>POWER(2,C48-B52)</f>
        <v>0.59563482021293424</v>
      </c>
    </row>
    <row r="53" spans="1:4" ht="15" customHeight="1">
      <c r="B53" s="12">
        <v>23.75</v>
      </c>
      <c r="D53" s="11">
        <f>POWER(2,C48-B53)</f>
        <v>1.7082273526906013</v>
      </c>
    </row>
    <row r="54" spans="1:4" ht="15" customHeight="1">
      <c r="B54" s="12">
        <v>25.3</v>
      </c>
      <c r="D54" s="11">
        <f>POWER(2,C48-B54)</f>
        <v>0.58337683286608732</v>
      </c>
    </row>
    <row r="55" spans="1:4" ht="15" customHeight="1">
      <c r="B55" s="12">
        <v>23.31</v>
      </c>
      <c r="D55" s="11">
        <f>POWER(2,C48-B55)</f>
        <v>2.3173886189245523</v>
      </c>
    </row>
    <row r="56" spans="1:4" ht="15" customHeight="1">
      <c r="A56" s="11" t="s">
        <v>52</v>
      </c>
      <c r="B56" s="12">
        <v>24.1</v>
      </c>
      <c r="D56" s="11">
        <f>POWER(2,C48-B56)</f>
        <v>1.3402480165133086</v>
      </c>
    </row>
    <row r="57" spans="1:4" ht="15" customHeight="1">
      <c r="B57" s="12">
        <v>26.13</v>
      </c>
      <c r="D57" s="11">
        <f>POWER(2,C48-B57)</f>
        <v>0.32816652779343886</v>
      </c>
    </row>
    <row r="58" spans="1:4" ht="15" customHeight="1">
      <c r="B58" s="12">
        <v>23.71</v>
      </c>
      <c r="D58" s="11">
        <f>POWER(2,C48-B58)</f>
        <v>1.7562521603732952</v>
      </c>
    </row>
    <row r="59" spans="1:4" ht="15" customHeight="1">
      <c r="B59" s="12">
        <v>24.34</v>
      </c>
      <c r="D59" s="11">
        <f>POWER(2,C48-B59)</f>
        <v>1.1348487253858202</v>
      </c>
    </row>
    <row r="60" spans="1:4" ht="15" customHeight="1">
      <c r="A60" s="11" t="s">
        <v>53</v>
      </c>
      <c r="B60" s="12">
        <v>25.84</v>
      </c>
      <c r="D60" s="11">
        <f>POWER(2,C48-B60)</f>
        <v>0.4012296146706118</v>
      </c>
    </row>
    <row r="61" spans="1:4" ht="15" customHeight="1">
      <c r="B61" s="12">
        <v>24.59</v>
      </c>
      <c r="D61" s="11">
        <f>POWER(2,C48-B61)</f>
        <v>0.95429022503218341</v>
      </c>
    </row>
    <row r="62" spans="1:4" ht="15" customHeight="1">
      <c r="B62" s="12">
        <v>25.42</v>
      </c>
      <c r="D62" s="11">
        <f>POWER(2,C48-B62)</f>
        <v>0.53681615726402487</v>
      </c>
    </row>
    <row r="63" spans="1:4" ht="15" customHeight="1">
      <c r="B63" s="12">
        <v>26.9</v>
      </c>
      <c r="D63" s="11">
        <f>POWER(2,C48-B63)</f>
        <v>0.19244258648210996</v>
      </c>
    </row>
  </sheetData>
  <mergeCells count="1">
    <mergeCell ref="W2:X2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Figure1</vt:lpstr>
      <vt:lpstr>Figure2B</vt:lpstr>
      <vt:lpstr>Figure2D</vt:lpstr>
      <vt:lpstr>Figure2F</vt:lpstr>
      <vt:lpstr>Figure2H</vt:lpstr>
      <vt:lpstr>Figure3</vt:lpstr>
      <vt:lpstr>Figure4A</vt:lpstr>
      <vt:lpstr>Figure4B</vt:lpstr>
      <vt:lpstr>Figure5A</vt:lpstr>
      <vt:lpstr>Figure5B</vt:lpstr>
      <vt:lpstr>Figure5C</vt:lpstr>
      <vt:lpstr>Figure5D</vt:lpstr>
      <vt:lpstr>Figure5E</vt:lpstr>
      <vt:lpstr>Figure5F</vt:lpstr>
      <vt:lpstr>Figure5G</vt:lpstr>
      <vt:lpstr>Figure5H</vt:lpstr>
      <vt:lpstr>Figure5I</vt:lpstr>
      <vt:lpstr>Figure5J</vt:lpstr>
      <vt:lpstr>Figure6</vt:lpstr>
      <vt:lpstr>SupFigS1</vt:lpstr>
      <vt:lpstr>SupFigS2</vt:lpstr>
      <vt:lpstr>FigureS3</vt:lpstr>
      <vt:lpstr>SupFigS4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Nanami Sakata</dc:creator>
  <cp:lastModifiedBy>Windows User</cp:lastModifiedBy>
  <cp:lastPrinted>2020-08-27T02:50:48Z</cp:lastPrinted>
  <dcterms:created xsi:type="dcterms:W3CDTF">2020-08-27T02:50:45Z</dcterms:created>
  <dcterms:modified xsi:type="dcterms:W3CDTF">2021-03-08T03:26:13Z</dcterms:modified>
</cp:coreProperties>
</file>