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ll Chromosomes" sheetId="1" r:id="rId4"/>
    <sheet state="visible" name="chr18" sheetId="2" r:id="rId5"/>
    <sheet state="visible" name="Unique Genes Scrap" sheetId="3" r:id="rId6"/>
  </sheets>
  <definedNames/>
  <calcPr/>
</workbook>
</file>

<file path=xl/sharedStrings.xml><?xml version="1.0" encoding="utf-8"?>
<sst xmlns="http://schemas.openxmlformats.org/spreadsheetml/2006/main" count="153" uniqueCount="115">
  <si>
    <t>Chr 1</t>
  </si>
  <si>
    <t>Hg38ToPanTro6 chr18</t>
  </si>
  <si>
    <t>Total</t>
  </si>
  <si>
    <t>Start position in Ch1 (Fig 9)</t>
  </si>
  <si>
    <t>chr1</t>
  </si>
  <si>
    <t>chr2</t>
  </si>
  <si>
    <t>chr3</t>
  </si>
  <si>
    <t>chr4</t>
  </si>
  <si>
    <t>chr5</t>
  </si>
  <si>
    <t>chr6</t>
  </si>
  <si>
    <t>chr7</t>
  </si>
  <si>
    <t>chr8</t>
  </si>
  <si>
    <t>chr9</t>
  </si>
  <si>
    <t>chr10</t>
  </si>
  <si>
    <t>chr11</t>
  </si>
  <si>
    <t>chr12</t>
  </si>
  <si>
    <t>Sequence</t>
  </si>
  <si>
    <t>chr13</t>
  </si>
  <si>
    <t>BLAST Chimp</t>
  </si>
  <si>
    <t>chr14</t>
  </si>
  <si>
    <t>Gene Feature</t>
  </si>
  <si>
    <t>chr15</t>
  </si>
  <si>
    <t>chr16</t>
  </si>
  <si>
    <t>chr17</t>
  </si>
  <si>
    <t>chr18</t>
  </si>
  <si>
    <t>end bp</t>
  </si>
  <si>
    <t>chr19</t>
  </si>
  <si>
    <t>chr20</t>
  </si>
  <si>
    <t>chr21</t>
  </si>
  <si>
    <t>start (squish x5)</t>
  </si>
  <si>
    <t>chr22</t>
  </si>
  <si>
    <t>chrX</t>
  </si>
  <si>
    <t>end (squish x5)</t>
  </si>
  <si>
    <t>chrY</t>
  </si>
  <si>
    <t>Reference Length (N's included) (independent calc)</t>
  </si>
  <si>
    <t>Ref Identity within Alignment</t>
  </si>
  <si>
    <t>Alignment Coverage of Ref Chr</t>
  </si>
  <si>
    <t>GGCCCAGGGTAGGGAGGCCTGAGTGGGTGCAGGCCGGGCCCTGCTGAGGCCACTCTGCACACAGGCTGCAGCCCAGACGCCCCCCAGGCCGGGGCCACCATCAGCACCACCACCACCACCCAAGGAGGGGCACCAGGAGGGGCTGGTGGAGCTGCCCGCCTCGTTCCGGGAGCTGCTCACCTTCTTCTGCACCAATGCCACCATCCACGGCGCCATCCGCCTGGTCTGCTCCCGCGGGAACCGCCTCAAGACGACGTCCTGGGGGCTGCTGTCCCTGGGAGCCCTGGTCGCGCTCTGCTG</t>
  </si>
  <si>
    <t>present (79% cov.)</t>
  </si>
  <si>
    <t>Total alignment Length</t>
  </si>
  <si>
    <t>amiloride-sensitive sodium channel subunit delta</t>
  </si>
  <si>
    <t>Ref Chr Total Size (No N's)</t>
  </si>
  <si>
    <t>Reference length (No N's) (independent)</t>
  </si>
  <si>
    <t>Ref Number of Gaps (all)</t>
  </si>
  <si>
    <t xml:space="preserve">Total alignment Length </t>
  </si>
  <si>
    <t>Query Number of Gaps (all)</t>
  </si>
  <si>
    <t>Query Gaps larger than 10bp</t>
  </si>
  <si>
    <t>Ref Gaps larger than 10bp</t>
  </si>
  <si>
    <t>CAAGAATACAGTTATTTCTGTGAATCCATCCACAAAGCTGCAAGAAGGTGGCTCTGTGACCATGACCTGTTCCAGCGAGGGTCTACCAGCTCCAGAGATTTTCTGGAGTAAGAAATTAGATAATGGGAATCTACAGCACCTTTCTGGAAATGCAACTCTCACCTTAATTGCTATGAGGATGGAAGATTCTGGAATTTATGTGTGTGAAGGAGTTAATTTGATTGGGAAAAACAGAAAAGAGGTGGAATTAATTGTTCAAGGTGAGTAGAATGTGAAAAAGGAATGATAAAGGTGCTGTCA</t>
  </si>
  <si>
    <t>Query Gaps larger than 100bp</t>
  </si>
  <si>
    <t>missing</t>
  </si>
  <si>
    <t>vascular cell adhesion protein 1 isoform b precursor</t>
  </si>
  <si>
    <t>Ref Gaps larger than 100bp</t>
  </si>
  <si>
    <t>Unaligned sequence within reference</t>
  </si>
  <si>
    <t>Query Gaps larger than 1000bp</t>
  </si>
  <si>
    <t>Ref Gaps larger than 1000bp</t>
  </si>
  <si>
    <t>Ref N to query bp</t>
  </si>
  <si>
    <t>Ref unique bp</t>
  </si>
  <si>
    <t>Shared seq bp</t>
  </si>
  <si>
    <t>Aligned Variance in bp</t>
  </si>
  <si>
    <t>Query unique bp</t>
  </si>
  <si>
    <t xml:space="preserve">Alignment length / Reference length </t>
  </si>
  <si>
    <t>Query N to ref in bp</t>
  </si>
  <si>
    <t>TGAAATCTAGCTGGGGCTGTGTGGTTTCTGATTCCCCCTGGCTTATTCTTTACTTTTTCCCACTTTTCCAGGCTCAGCAGGGAGCTGCTGGATGAGAAAGGGCCTGAAGTCTTGCAGGACTCACTGGATAGATGTTATTCAACTCCTTCAGGTTGTCTTGAACTGACTGACTCATGCCAGCCCTACAGAAGTGCCTTTTACATATTGGAGCAACAGTGTGTTGGCTTGGCTGTTGACATGGATGGTGAGTACCTTTCTATGAAGGTGATAAGGATCCACTGAGTCTTCTGGTTAGGGTCA</t>
  </si>
  <si>
    <t>present</t>
  </si>
  <si>
    <t>neuroblastoma breakpoint family member 19</t>
  </si>
  <si>
    <t>CTGTCCCCAGGTGGCAGCTGAACCTGAAGCTGGTTCCGTGGCCGGGGCCAGAGTGACATCCTGTCCCTGAGTGGTGGAGGAGCCTGAACCGGGGCTGTGGCTGGAGAGTACGCTGCTGGTCATACTCACAGCATTCTTCTCAGTAGAGCTGGGCACTGAACTTCTCTGGGTAGCCGAAGTCTCCTTTTCTCCACCTGGGGTAGAGCTTGCATGACCAGAACCCGTAACAACTGTTGCGGGTTTAGGGGCTGTGGTAGCTGTAAGAAGTTAAAGTCATAGGGTTGG</t>
  </si>
  <si>
    <t>present (92% cov)</t>
  </si>
  <si>
    <t>mucin-1 isoform 19 precursor</t>
  </si>
  <si>
    <t>Identical bases within alignment</t>
  </si>
  <si>
    <t>Non-identical bases within alignment</t>
  </si>
  <si>
    <t>GACTTCTGCCAGCTCGCTTCTGCTCTGCTGATGGCCTCATCCTGCCACTGTGGCTTTTCAGGCTCTTCCTCCTCTTGCCCTGGCGGACGTGGGGCCCCACTCTGGCTTTCTTCTTTGTACCAGGCCCTCGCAATGTATTCTTGCTGCTTGTAGGAGAAGCCAGCTTCTTGGAGGAGCCTTTCTCAGACAAACCCTGGGCTGGGCCAGAAGCTAAGGTTGCACTGGAAGATTTTCTAGCAGCTTTCTCTGATTGTTCCTTTAGCAAGTCCAAGACTGTCTCTGAGAAATCAGTATTTATTT</t>
  </si>
  <si>
    <t>HHIP-like protein 2 precursor</t>
  </si>
  <si>
    <t>Identical bases / Alignment length</t>
  </si>
  <si>
    <t>Number of gaps introduced in reference by alignment</t>
  </si>
  <si>
    <t>CCTGTGATTATCCGAGTTCTAGTAAGCAGAAATCAAACAACTCTGTACATTTGTTACCTGCTTCATCTTCAGCAAAGGAGATGATGAACTTGCTATGGGTGCTGATCAGCCCTGGGAAGGCACAGGACGTGGTGCTGCCCAGGCAAAGATCCTGCTTCTTCCATTTCTTGTTTTTTCTATCTTCCTGCAAAGCCATAAGTCGACTAGACAAAAAATAAACCCTTATGTTTAGGAATCCATATATCCACTCTGCAGAATACTTTTTCTCCTAGAATCAGAGATCCCTGAGTACTAGGACTG</t>
  </si>
  <si>
    <t>CAGCACTCTGCACCTCCCAACTGCAGGTAGAAGTACATCTGGGTGCCACACCCAAGGACCGAGATGGTCTTGTCTTTGGCCAGCTGGTTCACCAGCATTTTGGGGACAGTGACAGAAATATATGTCAAGTCTATGAGTGAGAGCTGGTTTATAAAGAAGTACATGGGAGTATGCAGAGAGGAGTCAATGTGGATCAGAAGTATCAATGTAATATTCCAAGACACAGCCATCAAAAATATACTGAAGATAAGCAAGCAGAGGCGGCCAGGGT</t>
  </si>
  <si>
    <t>missing (73% ident homolog)</t>
  </si>
  <si>
    <t>olfactory receptor 2T10</t>
  </si>
  <si>
    <t>Number of gaps introduced in query by alignment</t>
  </si>
  <si>
    <t>skipped due to fragmentation</t>
  </si>
  <si>
    <t>Centromeric sequence length</t>
  </si>
  <si>
    <t>Reference length minus centromeres</t>
  </si>
  <si>
    <t>verified</t>
  </si>
  <si>
    <t>Human Genome with Gencode30 Genes</t>
  </si>
  <si>
    <t>deepzoom</t>
  </si>
  <si>
    <t>18,20,19 partial</t>
  </si>
  <si>
    <t>includes alts</t>
  </si>
  <si>
    <t>Human Genome with Gencodev30 Genes</t>
  </si>
  <si>
    <t>Human Genome Hg38 with Gencodev30 Genes</t>
  </si>
  <si>
    <t>image, no deepzoom</t>
  </si>
  <si>
    <t>/science/projects/buggs_lab/josiah/FluentEnv/lib/python3.6/site-packages/DDV/www-data/dnadata/Human Genome Hg38 with Gencodev30 Genes/sources/Human Genome Hg38 with Gencodev30 Genes.png</t>
  </si>
  <si>
    <t>Re-rendered for Deepzoom</t>
  </si>
  <si>
    <t>Alignment length / Reference length minus centromeres</t>
  </si>
  <si>
    <t>Identical bases / Reference length minus centromeres</t>
  </si>
  <si>
    <t>Note: Chr2A and chr2B were combined into the same list and resorted by score.</t>
  </si>
  <si>
    <t/>
  </si>
  <si>
    <t>Primary Chain</t>
  </si>
  <si>
    <t>First Two Chains</t>
  </si>
  <si>
    <t>First 3 Chains</t>
  </si>
  <si>
    <t>Non-syntenic, Same Chromosome</t>
  </si>
  <si>
    <t>Sum Coverage from Same Chromosome</t>
  </si>
  <si>
    <t>Translocation from Other Chromosomes</t>
  </si>
  <si>
    <t>% Syntenic Master Chain</t>
  </si>
  <si>
    <t>% Coverage First 2 Chains</t>
  </si>
  <si>
    <t>% Coverage First 3 Chains</t>
  </si>
  <si>
    <t>% Coverage from Same Chromosome</t>
  </si>
  <si>
    <t>% of All Coverage</t>
  </si>
  <si>
    <t>First Chain Coverage (Including Centromeres)</t>
  </si>
  <si>
    <t>2 Chains Coverage (Including Centromeres)</t>
  </si>
  <si>
    <t>3 Chain Coverage (Including Centromeres)</t>
  </si>
  <si>
    <t>% Same Chromosome (Incl. Centromeres)</t>
  </si>
  <si>
    <t>Reference coverage with N's included</t>
  </si>
  <si>
    <t>QA: 1 &lt; 2 &lt; 3</t>
  </si>
  <si>
    <t>Methodological error (N's in aligned region)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</si>
</sst>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_);(#,##0)"/>
    <numFmt numFmtId="165" formatCode="0.0%"/>
  </numFmts>
  <fonts count="10">
    <font>
      <sz val="10.0"/>
      <color rgb="FF000000"/>
      <name val="Arial"/>
    </font>
    <font>
      <b/>
      <color theme="1"/>
      <name val="Times New Roman"/>
    </font>
    <font>
      <color theme="1"/>
      <name val="Times New Roman"/>
    </font>
    <font>
      <b/>
      <color theme="1"/>
      <name val="Arial"/>
    </font>
    <font>
      <b/>
      <color rgb="FF000000"/>
      <name val="Times New Roman"/>
    </font>
    <font>
      <color theme="1"/>
      <name val="Arial"/>
    </font>
    <font>
      <b/>
      <sz val="11.0"/>
      <color rgb="FF000000"/>
      <name val="Arial"/>
    </font>
    <font>
      <color theme="1"/>
      <name val="Consolas"/>
    </font>
    <font>
      <u/>
      <color rgb="FF4C2C92"/>
      <name val="Times New Roman"/>
    </font>
    <font>
      <sz val="11.0"/>
      <color rgb="FF000000"/>
      <name val="Monospace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</fills>
  <borders count="8">
    <border/>
    <border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  <xf borderId="0" fillId="0" fontId="3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5" numFmtId="0" xfId="0" applyAlignment="1" applyFont="1">
      <alignment readingOrder="0"/>
    </xf>
    <xf borderId="0" fillId="2" fontId="6" numFmtId="10" xfId="0" applyAlignment="1" applyFill="1" applyFont="1" applyNumberFormat="1">
      <alignment horizontal="left" readingOrder="0" shrinkToFit="0" wrapText="1"/>
    </xf>
    <xf borderId="0" fillId="0" fontId="2" numFmtId="3" xfId="0" applyFont="1" applyNumberFormat="1"/>
    <xf borderId="1" fillId="0" fontId="3" numFmtId="0" xfId="0" applyAlignment="1" applyBorder="1" applyFont="1">
      <alignment readingOrder="0"/>
    </xf>
    <xf borderId="0" fillId="0" fontId="7" numFmtId="0" xfId="0" applyAlignment="1" applyFont="1">
      <alignment readingOrder="0" shrinkToFit="0" wrapText="0"/>
    </xf>
    <xf borderId="1" fillId="2" fontId="6" numFmtId="10" xfId="0" applyAlignment="1" applyBorder="1" applyFont="1" applyNumberFormat="1">
      <alignment horizontal="left" readingOrder="0" shrinkToFit="0" wrapText="1"/>
    </xf>
    <xf borderId="0" fillId="0" fontId="5" numFmtId="3" xfId="0" applyAlignment="1" applyFont="1" applyNumberFormat="1">
      <alignment readingOrder="0"/>
    </xf>
    <xf borderId="0" fillId="0" fontId="5" numFmtId="10" xfId="0" applyFont="1" applyNumberFormat="1"/>
    <xf borderId="0" fillId="0" fontId="2" numFmtId="3" xfId="0" applyAlignment="1" applyFont="1" applyNumberFormat="1">
      <alignment readingOrder="0"/>
    </xf>
    <xf borderId="0" fillId="0" fontId="5" numFmtId="164" xfId="0" applyFont="1" applyNumberFormat="1"/>
    <xf borderId="0" fillId="0" fontId="5" numFmtId="3" xfId="0" applyAlignment="1" applyFont="1" applyNumberFormat="1">
      <alignment horizontal="right"/>
    </xf>
    <xf borderId="1" fillId="0" fontId="5" numFmtId="0" xfId="0" applyAlignment="1" applyBorder="1" applyFont="1">
      <alignment readingOrder="0"/>
    </xf>
    <xf borderId="0" fillId="2" fontId="8" numFmtId="0" xfId="0" applyAlignment="1" applyFont="1">
      <alignment horizontal="left" readingOrder="0"/>
    </xf>
    <xf borderId="0" fillId="0" fontId="5" numFmtId="164" xfId="0" applyAlignment="1" applyFont="1" applyNumberFormat="1">
      <alignment readingOrder="0"/>
    </xf>
    <xf borderId="0" fillId="0" fontId="5" numFmtId="3" xfId="0" applyAlignment="1" applyFont="1" applyNumberFormat="1">
      <alignment horizontal="right" readingOrder="0"/>
    </xf>
    <xf borderId="0" fillId="0" fontId="5" numFmtId="10" xfId="0" applyAlignment="1" applyFont="1" applyNumberFormat="1">
      <alignment readingOrder="0"/>
    </xf>
    <xf borderId="0" fillId="0" fontId="2" numFmtId="0" xfId="0" applyAlignment="1" applyFont="1">
      <alignment readingOrder="0"/>
    </xf>
    <xf borderId="0" fillId="0" fontId="5" numFmtId="0" xfId="0" applyAlignment="1" applyFont="1">
      <alignment readingOrder="0"/>
    </xf>
    <xf borderId="2" fillId="0" fontId="5" numFmtId="0" xfId="0" applyAlignment="1" applyBorder="1" applyFont="1">
      <alignment readingOrder="0"/>
    </xf>
    <xf borderId="3" fillId="0" fontId="5" numFmtId="3" xfId="0" applyAlignment="1" applyBorder="1" applyFont="1" applyNumberFormat="1">
      <alignment readingOrder="0"/>
    </xf>
    <xf borderId="0" fillId="0" fontId="4" numFmtId="0" xfId="0" applyFont="1"/>
    <xf borderId="4" fillId="0" fontId="5" numFmtId="0" xfId="0" applyAlignment="1" applyBorder="1" applyFont="1">
      <alignment readingOrder="0"/>
    </xf>
    <xf borderId="5" fillId="0" fontId="5" numFmtId="3" xfId="0" applyAlignment="1" applyBorder="1" applyFont="1" applyNumberFormat="1">
      <alignment readingOrder="0"/>
    </xf>
    <xf borderId="0" fillId="0" fontId="5" numFmtId="3" xfId="0" applyFont="1" applyNumberFormat="1"/>
    <xf borderId="5" fillId="0" fontId="5" numFmtId="10" xfId="0" applyAlignment="1" applyBorder="1" applyFont="1" applyNumberFormat="1">
      <alignment readingOrder="0"/>
    </xf>
    <xf borderId="6" fillId="0" fontId="5" numFmtId="0" xfId="0" applyAlignment="1" applyBorder="1" applyFont="1">
      <alignment readingOrder="0"/>
    </xf>
    <xf borderId="7" fillId="0" fontId="5" numFmtId="10" xfId="0" applyAlignment="1" applyBorder="1" applyFont="1" applyNumberFormat="1">
      <alignment readingOrder="0"/>
    </xf>
    <xf borderId="0" fillId="0" fontId="5" numFmtId="0" xfId="0" applyAlignment="1" applyFont="1">
      <alignment readingOrder="0"/>
    </xf>
    <xf borderId="0" fillId="3" fontId="5" numFmtId="0" xfId="0" applyAlignment="1" applyFill="1" applyFont="1">
      <alignment readingOrder="0"/>
    </xf>
    <xf borderId="0" fillId="3" fontId="5" numFmtId="3" xfId="0" applyAlignment="1" applyFont="1" applyNumberFormat="1">
      <alignment readingOrder="0"/>
    </xf>
    <xf borderId="0" fillId="0" fontId="5" numFmtId="0" xfId="0" applyAlignment="1" applyFont="1">
      <alignment horizontal="left" readingOrder="0"/>
    </xf>
    <xf borderId="0" fillId="3" fontId="5" numFmtId="3" xfId="0" applyFont="1" applyNumberFormat="1"/>
    <xf borderId="0" fillId="0" fontId="5" numFmtId="165" xfId="0" applyFont="1" applyNumberFormat="1"/>
    <xf borderId="0" fillId="3" fontId="5" numFmtId="165" xfId="0" applyFont="1" applyNumberFormat="1"/>
    <xf borderId="0" fillId="2" fontId="9" numFmtId="165" xfId="0" applyAlignment="1" applyFont="1" applyNumberFormat="1">
      <alignment horizontal="left" readingOrder="0" shrinkToFit="0" wrapText="1"/>
    </xf>
    <xf borderId="0" fillId="2" fontId="9" numFmtId="0" xfId="0" applyAlignment="1" applyFont="1">
      <alignment horizontal="left" readingOrder="0" shrinkToFit="0" wrapText="1"/>
    </xf>
    <xf borderId="0" fillId="0" fontId="5" numFmtId="165" xfId="0" applyAlignment="1" applyFont="1" applyNumberFormat="1">
      <alignment horizontal="right" vertical="bottom"/>
    </xf>
    <xf borderId="0" fillId="2" fontId="9" numFmtId="10" xfId="0" applyAlignment="1" applyFont="1" applyNumberFormat="1">
      <alignment horizontal="left"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ncbi.nlm.nih.gov/nucleotide/NC_000001.11?report=gbwithparts&amp;from=1280662&amp;to=1291610&amp;RID=S41B7GYR015" TargetMode="External"/><Relationship Id="rId2" Type="http://schemas.openxmlformats.org/officeDocument/2006/relationships/hyperlink" Target="https://www.ncbi.nlm.nih.gov/nucleotide/NC_000001.11?report=gbwithparts&amp;from=100719861&amp;to=100738283&amp;RID=S41B7GYR015" TargetMode="External"/><Relationship Id="rId3" Type="http://schemas.openxmlformats.org/officeDocument/2006/relationships/hyperlink" Target="https://www.ncbi.nlm.nih.gov/nucleotide/NC_000001.11?report=gbwithparts&amp;from=149475933&amp;to=149554738&amp;RID=S41B7GYR015" TargetMode="External"/><Relationship Id="rId4" Type="http://schemas.openxmlformats.org/officeDocument/2006/relationships/hyperlink" Target="https://www.ncbi.nlm.nih.gov/nucleotide/NC_000001.11?report=gbwithparts&amp;from=155186135&amp;to=155192843&amp;RID=S41B7GYR015" TargetMode="External"/><Relationship Id="rId5" Type="http://schemas.openxmlformats.org/officeDocument/2006/relationships/hyperlink" Target="https://www.ncbi.nlm.nih.gov/nucleotide/NC_000001.11?report=gbwithparts&amp;from=222522601&amp;to=222548044&amp;RID=S41B7GYR015" TargetMode="External"/><Relationship Id="rId6" Type="http://schemas.openxmlformats.org/officeDocument/2006/relationships/hyperlink" Target="https://www.ncbi.nlm.nih.gov/nucleotide/NC_000001.11?report=gbwithparts&amp;from=222522601&amp;to=222548044&amp;RID=S41B7GYR015" TargetMode="External"/><Relationship Id="rId7" Type="http://schemas.openxmlformats.org/officeDocument/2006/relationships/hyperlink" Target="https://www.ncbi.nlm.nih.gov/nucleotide/NC_000001.11?report=gbwithparts&amp;from=248592830&amp;to=248593768&amp;RID=S41B7GYR015" TargetMode="External"/><Relationship Id="rId8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46.43"/>
    <col customWidth="1" min="2" max="2" width="14.29"/>
    <col customWidth="1" min="3" max="10" width="11.43"/>
    <col customWidth="1" min="11" max="11" width="11.29"/>
    <col customWidth="1" min="12" max="14" width="11.43"/>
    <col customWidth="1" min="15" max="24" width="10.43"/>
    <col customWidth="1" min="25" max="25" width="11.43"/>
    <col customWidth="1" min="26" max="26" width="10.29"/>
  </cols>
  <sheetData>
    <row r="1">
      <c r="B1" s="3" t="s">
        <v>2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10</v>
      </c>
      <c r="J1" s="3" t="s">
        <v>11</v>
      </c>
      <c r="K1" s="3" t="s">
        <v>12</v>
      </c>
      <c r="L1" s="3" t="s">
        <v>13</v>
      </c>
      <c r="M1" s="3" t="s">
        <v>14</v>
      </c>
      <c r="N1" s="3" t="s">
        <v>15</v>
      </c>
      <c r="O1" s="3" t="s">
        <v>17</v>
      </c>
      <c r="P1" s="3" t="s">
        <v>19</v>
      </c>
      <c r="Q1" s="3" t="s">
        <v>21</v>
      </c>
      <c r="R1" s="3" t="s">
        <v>22</v>
      </c>
      <c r="S1" s="3" t="s">
        <v>23</v>
      </c>
      <c r="T1" s="3" t="s">
        <v>24</v>
      </c>
      <c r="U1" s="3" t="s">
        <v>26</v>
      </c>
      <c r="V1" s="3" t="s">
        <v>27</v>
      </c>
      <c r="W1" s="3" t="s">
        <v>28</v>
      </c>
      <c r="X1" s="3" t="s">
        <v>30</v>
      </c>
      <c r="Y1" s="3" t="s">
        <v>31</v>
      </c>
      <c r="Z1" s="3" t="s">
        <v>33</v>
      </c>
    </row>
    <row r="2">
      <c r="A2" s="5" t="s">
        <v>34</v>
      </c>
      <c r="B2" s="11">
        <f t="shared" ref="B2:B5" si="1">SUM(C2:Z2)</f>
        <v>3088269832</v>
      </c>
      <c r="C2" s="15">
        <v>2.48956422E8</v>
      </c>
      <c r="D2" s="15">
        <v>2.42193529E8</v>
      </c>
      <c r="E2" s="15">
        <v>1.98295559E8</v>
      </c>
      <c r="F2" s="15">
        <v>1.90214555E8</v>
      </c>
      <c r="G2" s="15">
        <v>1.81538259E8</v>
      </c>
      <c r="H2" s="15">
        <v>1.70805979E8</v>
      </c>
      <c r="I2" s="15">
        <v>1.59345973E8</v>
      </c>
      <c r="J2" s="15">
        <v>1.45138636E8</v>
      </c>
      <c r="K2" s="15">
        <v>1.38394717E8</v>
      </c>
      <c r="L2" s="15">
        <v>1.33797422E8</v>
      </c>
      <c r="M2" s="15">
        <v>1.35086622E8</v>
      </c>
      <c r="N2" s="15">
        <v>1.33275309E8</v>
      </c>
      <c r="O2" s="15">
        <v>1.14364328E8</v>
      </c>
      <c r="P2" s="15">
        <v>1.07043718E8</v>
      </c>
      <c r="Q2" s="15">
        <v>1.01991189E8</v>
      </c>
      <c r="R2" s="15">
        <v>9.0338345E7</v>
      </c>
      <c r="S2" s="15">
        <v>8.3257441E7</v>
      </c>
      <c r="T2" s="15">
        <v>8.0373285E7</v>
      </c>
      <c r="U2" s="15">
        <v>5.8617616E7</v>
      </c>
      <c r="V2" s="15">
        <v>6.4444167E7</v>
      </c>
      <c r="W2" s="15">
        <v>4.6709983E7</v>
      </c>
      <c r="X2" s="15">
        <v>5.0818468E7</v>
      </c>
      <c r="Y2" s="15">
        <v>1.56040895E8</v>
      </c>
      <c r="Z2" s="15">
        <v>5.7227415E7</v>
      </c>
    </row>
    <row r="3">
      <c r="A3" s="5" t="s">
        <v>42</v>
      </c>
      <c r="B3" s="11">
        <f t="shared" si="1"/>
        <v>2937639113</v>
      </c>
      <c r="C3" s="15">
        <v>2.30481012E8</v>
      </c>
      <c r="D3" s="15">
        <v>2.40548228E8</v>
      </c>
      <c r="E3" s="15">
        <v>1.98100135E8</v>
      </c>
      <c r="F3" s="15">
        <v>1.89752667E8</v>
      </c>
      <c r="G3" s="15">
        <v>1.81265378E8</v>
      </c>
      <c r="H3" s="15">
        <v>1.70078522E8</v>
      </c>
      <c r="I3" s="15">
        <v>1.58970131E8</v>
      </c>
      <c r="J3" s="15">
        <v>1.44768136E8</v>
      </c>
      <c r="K3" s="15">
        <v>1.2179055E8</v>
      </c>
      <c r="L3" s="15">
        <v>1.33262962E8</v>
      </c>
      <c r="M3" s="15">
        <v>1.34533742E8</v>
      </c>
      <c r="N3" s="15">
        <v>1.33137816E8</v>
      </c>
      <c r="O3" s="15">
        <v>9.7983125E7</v>
      </c>
      <c r="P3" s="15">
        <v>9.0568149E7</v>
      </c>
      <c r="Q3" s="15">
        <v>8.4641325E7</v>
      </c>
      <c r="R3" s="15">
        <v>8.1805943E7</v>
      </c>
      <c r="S3" s="15">
        <v>8.2920204E7</v>
      </c>
      <c r="T3" s="15">
        <v>8.0089605E7</v>
      </c>
      <c r="U3" s="15">
        <v>5.8440758E7</v>
      </c>
      <c r="V3" s="15">
        <v>6.3944257E7</v>
      </c>
      <c r="W3" s="15">
        <v>4.0088619E7</v>
      </c>
      <c r="X3" s="15">
        <v>3.9159777E7</v>
      </c>
      <c r="Y3" s="15">
        <v>1.54893029E8</v>
      </c>
      <c r="Z3" s="15">
        <v>2.6415043E7</v>
      </c>
    </row>
    <row r="4">
      <c r="A4" s="5" t="s">
        <v>44</v>
      </c>
      <c r="B4" s="11">
        <f t="shared" si="1"/>
        <v>2807378393</v>
      </c>
      <c r="C4" s="19">
        <v>2.23748543E8</v>
      </c>
      <c r="D4" s="19">
        <v>2.33574601E8</v>
      </c>
      <c r="E4" s="19">
        <v>1.91952958E8</v>
      </c>
      <c r="F4" s="19">
        <v>1.8393728E8</v>
      </c>
      <c r="G4" s="19">
        <v>1.74187611E8</v>
      </c>
      <c r="H4" s="19">
        <v>1.65682179E8</v>
      </c>
      <c r="I4" s="19">
        <v>1.52019843E8</v>
      </c>
      <c r="J4" s="19">
        <v>1.39291886E8</v>
      </c>
      <c r="K4" s="19">
        <v>1.16077103E8</v>
      </c>
      <c r="L4" s="19">
        <v>1.27853E8</v>
      </c>
      <c r="M4" s="19">
        <v>1.28051712E8</v>
      </c>
      <c r="N4" s="19">
        <v>1.27678479E8</v>
      </c>
      <c r="O4" s="19">
        <v>9.4598628E7</v>
      </c>
      <c r="P4" s="19">
        <v>8.6459295E7</v>
      </c>
      <c r="Q4" s="19">
        <v>8.0488359E7</v>
      </c>
      <c r="R4" s="19">
        <v>7.8021879E7</v>
      </c>
      <c r="S4" s="19">
        <v>7.6812033E7</v>
      </c>
      <c r="T4" s="19">
        <v>7.3435961E7</v>
      </c>
      <c r="U4" s="19">
        <v>5.3190024E7</v>
      </c>
      <c r="V4" s="19">
        <v>5.9622797E7</v>
      </c>
      <c r="W4" s="19">
        <v>3.6460083E7</v>
      </c>
      <c r="X4" s="19">
        <v>3.57759E7</v>
      </c>
      <c r="Y4" s="19">
        <v>1.45390519E8</v>
      </c>
      <c r="Z4" s="19">
        <v>2.306772E7</v>
      </c>
    </row>
    <row r="5">
      <c r="A5" s="5" t="s">
        <v>53</v>
      </c>
      <c r="B5" s="11">
        <f t="shared" si="1"/>
        <v>149173906</v>
      </c>
      <c r="C5" s="19">
        <v>8720120.0</v>
      </c>
      <c r="D5" s="19">
        <v>8260400.0</v>
      </c>
      <c r="E5" s="19">
        <v>6981350.0</v>
      </c>
      <c r="F5" s="19">
        <v>6721519.0</v>
      </c>
      <c r="G5" s="19">
        <v>8377245.0</v>
      </c>
      <c r="H5" s="19">
        <v>5024550.0</v>
      </c>
      <c r="I5" s="19">
        <v>8153166.0</v>
      </c>
      <c r="J5" s="19">
        <v>6336318.0</v>
      </c>
      <c r="K5" s="19">
        <v>6501557.0</v>
      </c>
      <c r="L5" s="19">
        <v>6082908.0</v>
      </c>
      <c r="M5" s="19">
        <v>7284509.0</v>
      </c>
      <c r="N5" s="19">
        <v>6103971.0</v>
      </c>
      <c r="O5" s="19">
        <v>3849601.0</v>
      </c>
      <c r="P5" s="19">
        <v>4245909.0</v>
      </c>
      <c r="Q5" s="19">
        <v>4447223.0</v>
      </c>
      <c r="R5" s="19">
        <v>4824479.0</v>
      </c>
      <c r="S5" s="19">
        <v>6846475.0</v>
      </c>
      <c r="T5" s="19">
        <v>6855876.0</v>
      </c>
      <c r="U5" s="19">
        <v>5993312.0</v>
      </c>
      <c r="V5" s="19">
        <v>4674499.0</v>
      </c>
      <c r="W5" s="19">
        <v>3798511.0</v>
      </c>
      <c r="X5" s="19">
        <v>3699846.0</v>
      </c>
      <c r="Y5" s="19">
        <v>1.0676764E7</v>
      </c>
      <c r="Z5" s="19">
        <v>4713798.0</v>
      </c>
    </row>
    <row r="6">
      <c r="A6" s="5" t="s">
        <v>61</v>
      </c>
      <c r="B6" s="20">
        <f t="shared" ref="B6:Z6" si="2">B4/B3</f>
        <v>0.955658025</v>
      </c>
      <c r="C6" s="20">
        <f t="shared" si="2"/>
        <v>0.9707894853</v>
      </c>
      <c r="D6" s="20">
        <f t="shared" si="2"/>
        <v>0.9710094435</v>
      </c>
      <c r="E6" s="20">
        <f t="shared" si="2"/>
        <v>0.9689693447</v>
      </c>
      <c r="F6" s="20">
        <f t="shared" si="2"/>
        <v>0.9693528049</v>
      </c>
      <c r="G6" s="20">
        <f t="shared" si="2"/>
        <v>0.9609535639</v>
      </c>
      <c r="H6" s="20">
        <f t="shared" si="2"/>
        <v>0.9741510983</v>
      </c>
      <c r="I6" s="20">
        <f t="shared" si="2"/>
        <v>0.9562792837</v>
      </c>
      <c r="J6" s="20">
        <f t="shared" si="2"/>
        <v>0.9621722697</v>
      </c>
      <c r="K6" s="20">
        <f t="shared" si="2"/>
        <v>0.9530879284</v>
      </c>
      <c r="L6" s="20">
        <f t="shared" si="2"/>
        <v>0.959403859</v>
      </c>
      <c r="M6" s="20">
        <f t="shared" si="2"/>
        <v>0.9518185557</v>
      </c>
      <c r="N6" s="20">
        <f t="shared" si="2"/>
        <v>0.9589948434</v>
      </c>
      <c r="O6" s="20">
        <f t="shared" si="2"/>
        <v>0.9654583685</v>
      </c>
      <c r="P6" s="20">
        <f t="shared" si="2"/>
        <v>0.9546324614</v>
      </c>
      <c r="Q6" s="20">
        <f t="shared" si="2"/>
        <v>0.9509345346</v>
      </c>
      <c r="R6" s="20">
        <f t="shared" si="2"/>
        <v>0.9537434096</v>
      </c>
      <c r="S6" s="20">
        <f t="shared" si="2"/>
        <v>0.9263367587</v>
      </c>
      <c r="T6" s="20">
        <f t="shared" si="2"/>
        <v>0.916922502</v>
      </c>
      <c r="U6" s="20">
        <f t="shared" si="2"/>
        <v>0.9101528765</v>
      </c>
      <c r="V6" s="20">
        <f t="shared" si="2"/>
        <v>0.9324183249</v>
      </c>
      <c r="W6" s="20">
        <f t="shared" si="2"/>
        <v>0.909487129</v>
      </c>
      <c r="X6" s="20">
        <f t="shared" si="2"/>
        <v>0.91358794</v>
      </c>
      <c r="Y6" s="20">
        <f t="shared" si="2"/>
        <v>0.9386511448</v>
      </c>
      <c r="Z6" s="20">
        <f t="shared" si="2"/>
        <v>0.8732796687</v>
      </c>
    </row>
    <row r="7">
      <c r="A7" s="5" t="s">
        <v>69</v>
      </c>
      <c r="B7" s="11">
        <f t="shared" ref="B7:B8" si="3">SUM(C7:Z7)</f>
        <v>2769610997</v>
      </c>
      <c r="C7" s="5">
        <v>2.20917707E8</v>
      </c>
      <c r="D7" s="5">
        <v>2.30534885E8</v>
      </c>
      <c r="E7" s="5">
        <v>1.89497504E8</v>
      </c>
      <c r="F7" s="5">
        <v>1.8143599E8</v>
      </c>
      <c r="G7" s="5">
        <v>1.71933266E8</v>
      </c>
      <c r="H7" s="5">
        <v>1.63553827E8</v>
      </c>
      <c r="I7" s="5">
        <v>1.49955018E8</v>
      </c>
      <c r="J7" s="5">
        <v>1.37307451E8</v>
      </c>
      <c r="K7" s="5">
        <v>1.14437369E8</v>
      </c>
      <c r="L7" s="5">
        <v>1.26144862E8</v>
      </c>
      <c r="M7" s="5">
        <v>1.26357568E8</v>
      </c>
      <c r="N7" s="5">
        <v>1.26059664E8</v>
      </c>
      <c r="O7" s="5">
        <v>9.334769E7</v>
      </c>
      <c r="P7" s="5">
        <v>8.5325045E7</v>
      </c>
      <c r="Q7" s="5">
        <v>7.9377739E7</v>
      </c>
      <c r="R7" s="5">
        <v>7.6802346E7</v>
      </c>
      <c r="S7" s="5">
        <v>7.5807242E7</v>
      </c>
      <c r="T7" s="5">
        <v>7.2457276E7</v>
      </c>
      <c r="U7" s="5">
        <v>5.2358698E7</v>
      </c>
      <c r="V7" s="5">
        <v>5.8788482E7</v>
      </c>
      <c r="W7" s="5">
        <v>3.5871105E7</v>
      </c>
      <c r="X7" s="5">
        <v>3.5177263E7</v>
      </c>
      <c r="Y7" s="5">
        <v>1.43853741E8</v>
      </c>
      <c r="Z7" s="5">
        <v>2.2309259E7</v>
      </c>
    </row>
    <row r="8">
      <c r="A8" s="5" t="s">
        <v>70</v>
      </c>
      <c r="B8" s="11">
        <f t="shared" si="3"/>
        <v>37767396</v>
      </c>
      <c r="C8" s="5">
        <v>2830836.0</v>
      </c>
      <c r="D8" s="5">
        <v>3039716.0</v>
      </c>
      <c r="E8" s="5">
        <v>2455454.0</v>
      </c>
      <c r="F8" s="5">
        <v>2501290.0</v>
      </c>
      <c r="G8" s="5">
        <v>2254345.0</v>
      </c>
      <c r="H8" s="5">
        <v>2128352.0</v>
      </c>
      <c r="I8" s="5">
        <v>2064825.0</v>
      </c>
      <c r="J8" s="5">
        <v>1984435.0</v>
      </c>
      <c r="K8" s="5">
        <v>1639734.0</v>
      </c>
      <c r="L8" s="5">
        <v>1708138.0</v>
      </c>
      <c r="M8" s="5">
        <v>1694144.0</v>
      </c>
      <c r="N8" s="5">
        <v>1618815.0</v>
      </c>
      <c r="O8" s="5">
        <v>1250938.0</v>
      </c>
      <c r="P8" s="5">
        <v>1134250.0</v>
      </c>
      <c r="Q8" s="5">
        <v>1110620.0</v>
      </c>
      <c r="R8" s="5">
        <v>1219533.0</v>
      </c>
      <c r="S8" s="5">
        <v>1004791.0</v>
      </c>
      <c r="T8" s="5">
        <v>978685.0</v>
      </c>
      <c r="U8" s="5">
        <v>831326.0</v>
      </c>
      <c r="V8" s="5">
        <v>834315.0</v>
      </c>
      <c r="W8" s="5">
        <v>588978.0</v>
      </c>
      <c r="X8" s="5">
        <v>598637.0</v>
      </c>
      <c r="Y8" s="5">
        <v>1536778.0</v>
      </c>
      <c r="Z8" s="5">
        <v>758461.0</v>
      </c>
    </row>
    <row r="9">
      <c r="A9" s="5" t="s">
        <v>73</v>
      </c>
      <c r="B9" s="20">
        <f t="shared" ref="B9:C9" si="4">B7/B4</f>
        <v>0.9865470946</v>
      </c>
      <c r="C9" s="20">
        <f t="shared" si="4"/>
        <v>0.9873481366</v>
      </c>
      <c r="D9" s="20">
        <v>0.986986102140446</v>
      </c>
      <c r="E9" s="20">
        <v>0.987208042920599</v>
      </c>
      <c r="F9" s="20">
        <v>0.986401397258891</v>
      </c>
      <c r="G9" s="20">
        <v>0.987057948684995</v>
      </c>
      <c r="H9" s="20">
        <v>0.987154007673933</v>
      </c>
      <c r="I9" s="20">
        <v>0.986417398155055</v>
      </c>
      <c r="J9" s="20">
        <v>0.985753405621918</v>
      </c>
      <c r="K9" s="20">
        <v>0.985873751518419</v>
      </c>
      <c r="L9" s="20">
        <v>0.986639828553104</v>
      </c>
      <c r="M9" s="20">
        <v>0.986769844982627</v>
      </c>
      <c r="N9" s="20">
        <v>0.987321160052353</v>
      </c>
      <c r="O9" s="20">
        <v>0.98677636212652</v>
      </c>
      <c r="P9" s="20">
        <v>0.986881109775415</v>
      </c>
      <c r="Q9" s="20">
        <v>0.986201482875306</v>
      </c>
      <c r="R9" s="20">
        <v>0.984369345936926</v>
      </c>
      <c r="S9" s="20">
        <v>0.98691883340726</v>
      </c>
      <c r="T9" s="20">
        <v>0.986672946242236</v>
      </c>
      <c r="U9" s="20">
        <v>0.984370640629904</v>
      </c>
      <c r="V9" s="20">
        <v>0.986006778581689</v>
      </c>
      <c r="W9" s="20">
        <v>0.983845950103843</v>
      </c>
      <c r="X9" s="20">
        <v>0.983267031716882</v>
      </c>
      <c r="Y9" s="20">
        <v>0.989429998526932</v>
      </c>
      <c r="Z9" s="20">
        <v>0.967120244220061</v>
      </c>
    </row>
    <row r="10">
      <c r="A10" s="5" t="s">
        <v>74</v>
      </c>
      <c r="B10" s="11">
        <f t="shared" ref="B10:B19" si="5">SUM(C10:Z10)</f>
        <v>2139409</v>
      </c>
      <c r="C10" s="5">
        <v>165609.0</v>
      </c>
      <c r="D10" s="5">
        <v>170672.0</v>
      </c>
      <c r="E10" s="5">
        <v>137201.0</v>
      </c>
      <c r="F10" s="5">
        <v>139495.0</v>
      </c>
      <c r="G10" s="5">
        <v>127304.0</v>
      </c>
      <c r="H10" s="5">
        <v>123905.0</v>
      </c>
      <c r="I10" s="5">
        <v>119253.0</v>
      </c>
      <c r="J10" s="5">
        <v>103879.0</v>
      </c>
      <c r="K10" s="5">
        <v>90319.0</v>
      </c>
      <c r="L10" s="5">
        <v>95484.0</v>
      </c>
      <c r="M10" s="5">
        <v>92132.0</v>
      </c>
      <c r="N10" s="5">
        <v>96419.0</v>
      </c>
      <c r="O10" s="5">
        <v>71882.0</v>
      </c>
      <c r="P10" s="5">
        <v>65255.0</v>
      </c>
      <c r="Q10" s="5">
        <v>63744.0</v>
      </c>
      <c r="R10" s="5">
        <v>66458.0</v>
      </c>
      <c r="S10" s="5">
        <v>64312.0</v>
      </c>
      <c r="T10" s="5">
        <v>55079.0</v>
      </c>
      <c r="U10" s="5">
        <v>53722.0</v>
      </c>
      <c r="V10" s="5">
        <v>45779.0</v>
      </c>
      <c r="W10" s="5">
        <v>33180.0</v>
      </c>
      <c r="X10" s="5">
        <v>33888.0</v>
      </c>
      <c r="Y10" s="5">
        <v>89016.0</v>
      </c>
      <c r="Z10" s="5">
        <v>35422.0</v>
      </c>
    </row>
    <row r="11">
      <c r="A11" s="5" t="s">
        <v>47</v>
      </c>
      <c r="B11" s="11">
        <f t="shared" si="5"/>
        <v>241691</v>
      </c>
      <c r="C11" s="5">
        <v>18763.0</v>
      </c>
      <c r="D11" s="5">
        <v>18015.0</v>
      </c>
      <c r="E11" s="5">
        <v>13383.0</v>
      </c>
      <c r="F11" s="5">
        <v>13788.0</v>
      </c>
      <c r="G11" s="5">
        <v>12607.0</v>
      </c>
      <c r="H11" s="5">
        <v>12484.0</v>
      </c>
      <c r="I11" s="5">
        <v>14143.0</v>
      </c>
      <c r="J11" s="5">
        <v>11382.0</v>
      </c>
      <c r="K11" s="5">
        <v>10275.0</v>
      </c>
      <c r="L11" s="5">
        <v>11050.0</v>
      </c>
      <c r="M11" s="5">
        <v>9946.0</v>
      </c>
      <c r="N11" s="5">
        <v>9907.0</v>
      </c>
      <c r="O11" s="5">
        <v>7416.0</v>
      </c>
      <c r="P11" s="5">
        <v>6801.0</v>
      </c>
      <c r="Q11" s="5">
        <v>6843.0</v>
      </c>
      <c r="R11" s="5">
        <v>9996.0</v>
      </c>
      <c r="S11" s="5">
        <v>8164.0</v>
      </c>
      <c r="T11" s="5">
        <v>5861.0</v>
      </c>
      <c r="U11" s="5">
        <v>7683.0</v>
      </c>
      <c r="V11" s="5">
        <v>5898.0</v>
      </c>
      <c r="W11" s="5">
        <v>4281.0</v>
      </c>
      <c r="X11" s="5">
        <v>5000.0</v>
      </c>
      <c r="Y11" s="5">
        <v>10685.0</v>
      </c>
      <c r="Z11" s="5">
        <v>7320.0</v>
      </c>
    </row>
    <row r="12">
      <c r="A12" s="5" t="s">
        <v>52</v>
      </c>
      <c r="B12" s="11">
        <f t="shared" si="5"/>
        <v>54321</v>
      </c>
      <c r="C12" s="5">
        <v>4479.0</v>
      </c>
      <c r="D12" s="5">
        <v>3618.0</v>
      </c>
      <c r="E12" s="5">
        <v>2374.0</v>
      </c>
      <c r="F12" s="5">
        <v>2773.0</v>
      </c>
      <c r="G12" s="5">
        <v>2396.0</v>
      </c>
      <c r="H12" s="5">
        <v>2308.0</v>
      </c>
      <c r="I12" s="5">
        <v>3573.0</v>
      </c>
      <c r="J12" s="5">
        <v>2359.0</v>
      </c>
      <c r="K12" s="5">
        <v>2207.0</v>
      </c>
      <c r="L12" s="5">
        <v>2504.0</v>
      </c>
      <c r="M12" s="5">
        <v>1971.0</v>
      </c>
      <c r="N12" s="5">
        <v>1901.0</v>
      </c>
      <c r="O12" s="5">
        <v>1638.0</v>
      </c>
      <c r="P12" s="5">
        <v>1370.0</v>
      </c>
      <c r="Q12" s="5">
        <v>1455.0</v>
      </c>
      <c r="R12" s="5">
        <v>2892.0</v>
      </c>
      <c r="S12" s="5">
        <v>1826.0</v>
      </c>
      <c r="T12" s="5">
        <v>1129.0</v>
      </c>
      <c r="U12" s="5">
        <v>1990.0</v>
      </c>
      <c r="V12" s="5">
        <v>1291.0</v>
      </c>
      <c r="W12" s="5">
        <v>1027.0</v>
      </c>
      <c r="X12" s="5">
        <v>1311.0</v>
      </c>
      <c r="Y12" s="5">
        <v>2703.0</v>
      </c>
      <c r="Z12" s="5">
        <v>3226.0</v>
      </c>
    </row>
    <row r="13">
      <c r="A13" s="5" t="s">
        <v>55</v>
      </c>
      <c r="B13" s="11">
        <f t="shared" si="5"/>
        <v>18911</v>
      </c>
      <c r="C13" s="5">
        <v>1655.0</v>
      </c>
      <c r="D13" s="5">
        <v>1187.0</v>
      </c>
      <c r="E13" s="5">
        <v>718.0</v>
      </c>
      <c r="F13" s="5">
        <v>912.0</v>
      </c>
      <c r="G13" s="5">
        <v>828.0</v>
      </c>
      <c r="H13" s="5">
        <v>688.0</v>
      </c>
      <c r="I13" s="5">
        <v>1277.0</v>
      </c>
      <c r="J13" s="5">
        <v>739.0</v>
      </c>
      <c r="K13" s="5">
        <v>845.0</v>
      </c>
      <c r="L13" s="5">
        <v>819.0</v>
      </c>
      <c r="M13" s="5">
        <v>677.0</v>
      </c>
      <c r="N13" s="5">
        <v>586.0</v>
      </c>
      <c r="O13" s="5">
        <v>506.0</v>
      </c>
      <c r="P13" s="5">
        <v>462.0</v>
      </c>
      <c r="Q13" s="5">
        <v>578.0</v>
      </c>
      <c r="R13" s="5">
        <v>1127.0</v>
      </c>
      <c r="S13" s="5">
        <v>598.0</v>
      </c>
      <c r="T13" s="5">
        <v>323.0</v>
      </c>
      <c r="U13" s="5">
        <v>667.0</v>
      </c>
      <c r="V13" s="5">
        <v>405.0</v>
      </c>
      <c r="W13" s="5">
        <v>326.0</v>
      </c>
      <c r="X13" s="5">
        <v>481.0</v>
      </c>
      <c r="Y13" s="5">
        <v>1077.0</v>
      </c>
      <c r="Z13" s="5">
        <v>1430.0</v>
      </c>
    </row>
    <row r="14">
      <c r="A14" s="5" t="s">
        <v>56</v>
      </c>
      <c r="B14" s="11">
        <f t="shared" si="5"/>
        <v>150636009</v>
      </c>
      <c r="C14" s="5">
        <v>1.8475471E7</v>
      </c>
      <c r="D14" s="5">
        <v>1645301.0</v>
      </c>
      <c r="E14" s="5">
        <v>195424.0</v>
      </c>
      <c r="F14" s="5">
        <v>461888.0</v>
      </c>
      <c r="G14" s="5">
        <v>272881.0</v>
      </c>
      <c r="H14" s="5">
        <v>727457.0</v>
      </c>
      <c r="I14" s="5">
        <v>376941.0</v>
      </c>
      <c r="J14" s="5">
        <v>370500.0</v>
      </c>
      <c r="K14" s="5">
        <v>1.6604167E7</v>
      </c>
      <c r="L14" s="5">
        <v>534460.0</v>
      </c>
      <c r="M14" s="5">
        <v>552880.0</v>
      </c>
      <c r="N14" s="5">
        <v>137493.0</v>
      </c>
      <c r="O14" s="5">
        <v>1.6381203E7</v>
      </c>
      <c r="P14" s="5">
        <v>1.6475569E7</v>
      </c>
      <c r="Q14" s="5">
        <v>1.7349864E7</v>
      </c>
      <c r="R14" s="5">
        <v>8533476.0</v>
      </c>
      <c r="S14" s="5">
        <v>337994.0</v>
      </c>
      <c r="T14" s="5">
        <v>283680.0</v>
      </c>
      <c r="U14" s="5">
        <v>176858.0</v>
      </c>
      <c r="V14" s="5">
        <v>500575.0</v>
      </c>
      <c r="W14" s="5">
        <v>6621364.0</v>
      </c>
      <c r="X14" s="5">
        <v>1.1659387E7</v>
      </c>
      <c r="Y14" s="5">
        <v>1147971.0</v>
      </c>
      <c r="Z14" s="5">
        <v>3.0813205E7</v>
      </c>
    </row>
    <row r="15">
      <c r="A15" s="5" t="s">
        <v>62</v>
      </c>
      <c r="B15" s="11">
        <f t="shared" si="5"/>
        <v>15139025</v>
      </c>
      <c r="C15" s="5">
        <v>2495044.0</v>
      </c>
      <c r="D15" s="5">
        <v>512888.0</v>
      </c>
      <c r="E15" s="5">
        <v>454701.0</v>
      </c>
      <c r="F15" s="5">
        <v>880917.0</v>
      </c>
      <c r="G15" s="5">
        <v>712412.0</v>
      </c>
      <c r="H15" s="5">
        <v>424267.0</v>
      </c>
      <c r="I15" s="5">
        <v>2041529.0</v>
      </c>
      <c r="J15" s="5">
        <v>9448.0</v>
      </c>
      <c r="K15" s="5">
        <v>240403.0</v>
      </c>
      <c r="L15" s="5">
        <v>1197562.0</v>
      </c>
      <c r="M15" s="5">
        <v>8258.0</v>
      </c>
      <c r="N15" s="5">
        <v>5774.0</v>
      </c>
      <c r="O15" s="5">
        <v>402562.0</v>
      </c>
      <c r="P15" s="5">
        <v>475733.0</v>
      </c>
      <c r="Q15" s="5">
        <v>1518735.0</v>
      </c>
      <c r="R15" s="5">
        <v>355075.0</v>
      </c>
      <c r="S15" s="5">
        <v>853093.0</v>
      </c>
      <c r="T15" s="5">
        <v>421540.0</v>
      </c>
      <c r="U15" s="5">
        <v>509942.0</v>
      </c>
      <c r="V15" s="5">
        <v>65675.0</v>
      </c>
      <c r="W15" s="5">
        <v>180762.0</v>
      </c>
      <c r="X15" s="5">
        <v>278066.0</v>
      </c>
      <c r="Y15" s="5">
        <v>1094639.0</v>
      </c>
      <c r="Z15" s="5">
        <v>0.0</v>
      </c>
    </row>
    <row r="16">
      <c r="A16" s="5" t="s">
        <v>79</v>
      </c>
      <c r="B16" s="11">
        <f t="shared" si="5"/>
        <v>2216928</v>
      </c>
      <c r="C16" s="5">
        <v>171053.0</v>
      </c>
      <c r="D16" s="5">
        <v>178311.0</v>
      </c>
      <c r="E16" s="5">
        <v>142805.0</v>
      </c>
      <c r="F16" s="5">
        <v>145896.0</v>
      </c>
      <c r="G16" s="5">
        <v>131709.0</v>
      </c>
      <c r="H16" s="5">
        <v>125787.0</v>
      </c>
      <c r="I16" s="5">
        <v>124269.0</v>
      </c>
      <c r="J16" s="5">
        <v>107404.0</v>
      </c>
      <c r="K16" s="5">
        <v>95198.0</v>
      </c>
      <c r="L16" s="5">
        <v>98327.0</v>
      </c>
      <c r="M16" s="5">
        <v>94230.0</v>
      </c>
      <c r="N16" s="5">
        <v>98479.0</v>
      </c>
      <c r="O16" s="5">
        <v>74740.0</v>
      </c>
      <c r="P16" s="5">
        <v>66865.0</v>
      </c>
      <c r="Q16" s="5">
        <v>66261.0</v>
      </c>
      <c r="R16" s="5">
        <v>70208.0</v>
      </c>
      <c r="S16" s="5">
        <v>64542.0</v>
      </c>
      <c r="T16" s="5">
        <v>56834.0</v>
      </c>
      <c r="U16" s="5">
        <v>54235.0</v>
      </c>
      <c r="V16" s="5">
        <v>47098.0</v>
      </c>
      <c r="W16" s="5">
        <v>35036.0</v>
      </c>
      <c r="X16" s="5">
        <v>35142.0</v>
      </c>
      <c r="Y16" s="5">
        <v>97074.0</v>
      </c>
      <c r="Z16" s="5">
        <v>35425.0</v>
      </c>
    </row>
    <row r="17">
      <c r="A17" s="5" t="s">
        <v>46</v>
      </c>
      <c r="B17" s="11">
        <f t="shared" si="5"/>
        <v>266110</v>
      </c>
      <c r="C17" s="5">
        <v>21270.0</v>
      </c>
      <c r="D17" s="5">
        <v>20429.0</v>
      </c>
      <c r="E17" s="5">
        <v>15560.0</v>
      </c>
      <c r="F17" s="5">
        <v>15261.0</v>
      </c>
      <c r="G17" s="5">
        <v>14357.0</v>
      </c>
      <c r="H17" s="5">
        <v>13711.0</v>
      </c>
      <c r="I17" s="5">
        <v>15879.0</v>
      </c>
      <c r="J17" s="5">
        <v>12314.0</v>
      </c>
      <c r="K17" s="5">
        <v>10949.0</v>
      </c>
      <c r="L17" s="5">
        <v>12245.0</v>
      </c>
      <c r="M17" s="5">
        <v>10997.0</v>
      </c>
      <c r="N17" s="5">
        <v>11165.0</v>
      </c>
      <c r="O17" s="5">
        <v>8273.0</v>
      </c>
      <c r="P17" s="5">
        <v>7557.0</v>
      </c>
      <c r="Q17" s="5">
        <v>7551.0</v>
      </c>
      <c r="R17" s="5">
        <v>10578.0</v>
      </c>
      <c r="S17" s="5">
        <v>8707.0</v>
      </c>
      <c r="T17" s="5">
        <v>6424.0</v>
      </c>
      <c r="U17" s="5">
        <v>8220.0</v>
      </c>
      <c r="V17" s="5">
        <v>6115.0</v>
      </c>
      <c r="W17" s="5">
        <v>4377.0</v>
      </c>
      <c r="X17" s="5">
        <v>5098.0</v>
      </c>
      <c r="Y17" s="5">
        <v>11746.0</v>
      </c>
      <c r="Z17" s="5">
        <v>7327.0</v>
      </c>
    </row>
    <row r="18">
      <c r="A18" s="5" t="s">
        <v>49</v>
      </c>
      <c r="B18" s="11">
        <f t="shared" si="5"/>
        <v>53587</v>
      </c>
      <c r="C18" s="5">
        <v>4832.0</v>
      </c>
      <c r="D18" s="5">
        <v>3701.0</v>
      </c>
      <c r="E18" s="5">
        <v>2525.0</v>
      </c>
      <c r="F18" s="5">
        <v>2840.0</v>
      </c>
      <c r="G18" s="5">
        <v>2518.0</v>
      </c>
      <c r="H18" s="5">
        <v>2331.0</v>
      </c>
      <c r="I18" s="5">
        <v>3533.0</v>
      </c>
      <c r="J18" s="5">
        <v>2183.0</v>
      </c>
      <c r="K18" s="5">
        <v>2123.0</v>
      </c>
      <c r="L18" s="5">
        <v>2354.0</v>
      </c>
      <c r="M18" s="5">
        <v>1996.0</v>
      </c>
      <c r="N18" s="5">
        <v>1887.0</v>
      </c>
      <c r="O18" s="5">
        <v>1586.0</v>
      </c>
      <c r="P18" s="5">
        <v>1328.0</v>
      </c>
      <c r="Q18" s="5">
        <v>1404.0</v>
      </c>
      <c r="R18" s="5">
        <v>2723.0</v>
      </c>
      <c r="S18" s="5">
        <v>1727.0</v>
      </c>
      <c r="T18" s="5">
        <v>1148.0</v>
      </c>
      <c r="U18" s="5">
        <v>1978.0</v>
      </c>
      <c r="V18" s="5">
        <v>1104.0</v>
      </c>
      <c r="W18" s="5">
        <v>909.0</v>
      </c>
      <c r="X18" s="5">
        <v>1200.0</v>
      </c>
      <c r="Y18" s="5">
        <v>2534.0</v>
      </c>
      <c r="Z18" s="5">
        <v>3123.0</v>
      </c>
    </row>
    <row r="19">
      <c r="A19" s="5" t="s">
        <v>54</v>
      </c>
      <c r="B19" s="11">
        <f t="shared" si="5"/>
        <v>17145</v>
      </c>
      <c r="C19" s="5">
        <v>1943.0</v>
      </c>
      <c r="D19" s="5">
        <v>1068.0</v>
      </c>
      <c r="E19" s="5">
        <v>662.0</v>
      </c>
      <c r="F19" s="5">
        <v>832.0</v>
      </c>
      <c r="G19" s="5">
        <v>725.0</v>
      </c>
      <c r="H19" s="5">
        <v>633.0</v>
      </c>
      <c r="I19" s="5">
        <v>1163.0</v>
      </c>
      <c r="J19" s="5">
        <v>565.0</v>
      </c>
      <c r="K19" s="5">
        <v>713.0</v>
      </c>
      <c r="L19" s="5">
        <v>620.0</v>
      </c>
      <c r="M19" s="5">
        <v>598.0</v>
      </c>
      <c r="N19" s="5">
        <v>465.0</v>
      </c>
      <c r="O19" s="5">
        <v>408.0</v>
      </c>
      <c r="P19" s="5">
        <v>440.0</v>
      </c>
      <c r="Q19" s="5">
        <v>478.0</v>
      </c>
      <c r="R19" s="5">
        <v>969.0</v>
      </c>
      <c r="S19" s="5">
        <v>550.0</v>
      </c>
      <c r="T19" s="5">
        <v>283.0</v>
      </c>
      <c r="U19" s="5">
        <v>608.0</v>
      </c>
      <c r="V19" s="5">
        <v>335.0</v>
      </c>
      <c r="W19" s="5">
        <v>323.0</v>
      </c>
      <c r="X19" s="5">
        <v>443.0</v>
      </c>
      <c r="Y19" s="5">
        <v>950.0</v>
      </c>
      <c r="Z19" s="5">
        <v>1371.0</v>
      </c>
    </row>
    <row r="20">
      <c r="A20" s="22"/>
      <c r="B20" s="11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>
      <c r="A21" s="23" t="s">
        <v>81</v>
      </c>
      <c r="B21" s="24">
        <f t="shared" ref="B21:B22" si="6">SUM(C21:Z21)</f>
        <v>72352500</v>
      </c>
      <c r="C21" s="5">
        <v>3370400.0</v>
      </c>
      <c r="D21" s="5">
        <v>2076300.0</v>
      </c>
      <c r="E21" s="5">
        <v>3157700.0</v>
      </c>
      <c r="F21" s="5">
        <v>2077200.0</v>
      </c>
      <c r="G21" s="5">
        <v>4186600.0</v>
      </c>
      <c r="H21" s="5">
        <v>1549700.0</v>
      </c>
      <c r="I21" s="5">
        <v>4162600.0</v>
      </c>
      <c r="J21" s="5">
        <v>2802300.0</v>
      </c>
      <c r="K21" s="5">
        <v>2600400.0</v>
      </c>
      <c r="L21" s="5">
        <v>2862200.0</v>
      </c>
      <c r="M21" s="5">
        <v>4463500.0</v>
      </c>
      <c r="N21" s="5">
        <v>3252100.0</v>
      </c>
      <c r="O21" s="5">
        <v>2049700.0</v>
      </c>
      <c r="P21" s="5">
        <v>2306200.0</v>
      </c>
      <c r="Q21" s="5">
        <v>2779400.0</v>
      </c>
      <c r="R21" s="5">
        <v>2481000.0</v>
      </c>
      <c r="S21" s="5">
        <v>4171000.0</v>
      </c>
      <c r="T21" s="5">
        <v>5434500.0</v>
      </c>
      <c r="U21" s="5">
        <v>3408800.0</v>
      </c>
      <c r="V21" s="5">
        <v>3163400.0</v>
      </c>
      <c r="W21" s="5">
        <v>2244000.0</v>
      </c>
      <c r="X21" s="5">
        <v>2516800.0</v>
      </c>
      <c r="Y21" s="5">
        <v>4574000.0</v>
      </c>
      <c r="Z21" s="5">
        <v>662700.0</v>
      </c>
    </row>
    <row r="22">
      <c r="A22" s="26" t="s">
        <v>82</v>
      </c>
      <c r="B22" s="27">
        <f t="shared" si="6"/>
        <v>2865286613</v>
      </c>
      <c r="C22" s="28">
        <f t="shared" ref="C22:Z22" si="7">C3-C21</f>
        <v>227110612</v>
      </c>
      <c r="D22" s="28">
        <f t="shared" si="7"/>
        <v>238471928</v>
      </c>
      <c r="E22" s="28">
        <f t="shared" si="7"/>
        <v>194942435</v>
      </c>
      <c r="F22" s="28">
        <f t="shared" si="7"/>
        <v>187675467</v>
      </c>
      <c r="G22" s="28">
        <f t="shared" si="7"/>
        <v>177078778</v>
      </c>
      <c r="H22" s="28">
        <f t="shared" si="7"/>
        <v>168528822</v>
      </c>
      <c r="I22" s="28">
        <f t="shared" si="7"/>
        <v>154807531</v>
      </c>
      <c r="J22" s="28">
        <f t="shared" si="7"/>
        <v>141965836</v>
      </c>
      <c r="K22" s="28">
        <f t="shared" si="7"/>
        <v>119190150</v>
      </c>
      <c r="L22" s="28">
        <f t="shared" si="7"/>
        <v>130400762</v>
      </c>
      <c r="M22" s="28">
        <f t="shared" si="7"/>
        <v>130070242</v>
      </c>
      <c r="N22" s="28">
        <f t="shared" si="7"/>
        <v>129885716</v>
      </c>
      <c r="O22" s="28">
        <f t="shared" si="7"/>
        <v>95933425</v>
      </c>
      <c r="P22" s="28">
        <f t="shared" si="7"/>
        <v>88261949</v>
      </c>
      <c r="Q22" s="28">
        <f t="shared" si="7"/>
        <v>81861925</v>
      </c>
      <c r="R22" s="28">
        <f t="shared" si="7"/>
        <v>79324943</v>
      </c>
      <c r="S22" s="28">
        <f t="shared" si="7"/>
        <v>78749204</v>
      </c>
      <c r="T22" s="28">
        <f t="shared" si="7"/>
        <v>74655105</v>
      </c>
      <c r="U22" s="28">
        <f t="shared" si="7"/>
        <v>55031958</v>
      </c>
      <c r="V22" s="28">
        <f t="shared" si="7"/>
        <v>60780857</v>
      </c>
      <c r="W22" s="28">
        <f t="shared" si="7"/>
        <v>37844619</v>
      </c>
      <c r="X22" s="28">
        <f t="shared" si="7"/>
        <v>36642977</v>
      </c>
      <c r="Y22" s="28">
        <f t="shared" si="7"/>
        <v>150319029</v>
      </c>
      <c r="Z22" s="28">
        <f t="shared" si="7"/>
        <v>25752343</v>
      </c>
    </row>
    <row r="23">
      <c r="A23" s="26" t="s">
        <v>93</v>
      </c>
      <c r="B23" s="29">
        <f t="shared" ref="B23:Z23" si="8">B4/B22</f>
        <v>0.9797897286</v>
      </c>
      <c r="C23" s="12">
        <f t="shared" si="8"/>
        <v>0.9851963368</v>
      </c>
      <c r="D23" s="12">
        <f t="shared" si="8"/>
        <v>0.979463717</v>
      </c>
      <c r="E23" s="12">
        <f t="shared" si="8"/>
        <v>0.9846648217</v>
      </c>
      <c r="F23" s="12">
        <f t="shared" si="8"/>
        <v>0.9800816427</v>
      </c>
      <c r="G23" s="12">
        <f t="shared" si="8"/>
        <v>0.9836729899</v>
      </c>
      <c r="H23" s="12">
        <f t="shared" si="8"/>
        <v>0.9831088655</v>
      </c>
      <c r="I23" s="12">
        <f t="shared" si="8"/>
        <v>0.9819925556</v>
      </c>
      <c r="J23" s="12">
        <f t="shared" si="8"/>
        <v>0.9811648346</v>
      </c>
      <c r="K23" s="12">
        <f t="shared" si="8"/>
        <v>0.9738816756</v>
      </c>
      <c r="L23" s="12">
        <f t="shared" si="8"/>
        <v>0.980462062</v>
      </c>
      <c r="M23" s="12">
        <f t="shared" si="8"/>
        <v>0.9844812313</v>
      </c>
      <c r="N23" s="12">
        <f t="shared" si="8"/>
        <v>0.9830063146</v>
      </c>
      <c r="O23" s="12">
        <f t="shared" si="8"/>
        <v>0.9860862155</v>
      </c>
      <c r="P23" s="12">
        <f t="shared" si="8"/>
        <v>0.9795760912</v>
      </c>
      <c r="Q23" s="12">
        <f t="shared" si="8"/>
        <v>0.9832209418</v>
      </c>
      <c r="R23" s="12">
        <f t="shared" si="8"/>
        <v>0.9835730862</v>
      </c>
      <c r="S23" s="12">
        <f t="shared" si="8"/>
        <v>0.9754007545</v>
      </c>
      <c r="T23" s="12">
        <f t="shared" si="8"/>
        <v>0.9836696499</v>
      </c>
      <c r="U23" s="12">
        <f t="shared" si="8"/>
        <v>0.966529739</v>
      </c>
      <c r="V23" s="12">
        <f t="shared" si="8"/>
        <v>0.9809469616</v>
      </c>
      <c r="W23" s="12">
        <f t="shared" si="8"/>
        <v>0.963415248</v>
      </c>
      <c r="X23" s="12">
        <f t="shared" si="8"/>
        <v>0.9763371573</v>
      </c>
      <c r="Y23" s="12">
        <f t="shared" si="8"/>
        <v>0.967213</v>
      </c>
      <c r="Z23" s="12">
        <f t="shared" si="8"/>
        <v>0.8957522816</v>
      </c>
    </row>
    <row r="24">
      <c r="A24" s="30" t="s">
        <v>94</v>
      </c>
      <c r="B24" s="31">
        <f>B7/B22</f>
        <v>0.9666087101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>
      <c r="A25" s="32"/>
      <c r="D25" s="5" t="s">
        <v>95</v>
      </c>
    </row>
    <row r="26">
      <c r="A26" s="5" t="s">
        <v>96</v>
      </c>
      <c r="B26" s="5" t="s">
        <v>2</v>
      </c>
      <c r="C26" s="5" t="s">
        <v>4</v>
      </c>
      <c r="D26" s="33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17</v>
      </c>
      <c r="P26" s="5" t="s">
        <v>19</v>
      </c>
      <c r="Q26" s="5" t="s">
        <v>21</v>
      </c>
      <c r="R26" s="5" t="s">
        <v>22</v>
      </c>
      <c r="S26" s="5" t="s">
        <v>23</v>
      </c>
      <c r="T26" s="5" t="s">
        <v>24</v>
      </c>
      <c r="U26" s="5" t="s">
        <v>26</v>
      </c>
      <c r="V26" s="5" t="s">
        <v>27</v>
      </c>
      <c r="W26" s="5" t="s">
        <v>28</v>
      </c>
      <c r="X26" s="5" t="s">
        <v>30</v>
      </c>
      <c r="Y26" s="5" t="s">
        <v>31</v>
      </c>
      <c r="Z26" s="5" t="s">
        <v>33</v>
      </c>
    </row>
    <row r="27">
      <c r="A27" s="5" t="s">
        <v>97</v>
      </c>
      <c r="B27" s="28">
        <f t="shared" ref="B27:B32" si="9">sum(C27:Z27)</f>
        <v>1515195490</v>
      </c>
      <c r="C27" s="11">
        <v>1.14984699E8</v>
      </c>
      <c r="D27" s="34">
        <v>1.2483769E8</v>
      </c>
      <c r="E27" s="11">
        <v>1.02292762E8</v>
      </c>
      <c r="F27" s="11">
        <v>1.02404731E8</v>
      </c>
      <c r="G27" s="11">
        <v>4.4644988E7</v>
      </c>
      <c r="H27" s="11">
        <v>1.07751895E8</v>
      </c>
      <c r="I27" s="11">
        <v>9.0353609E7</v>
      </c>
      <c r="J27" s="11">
        <v>5.8120074E7</v>
      </c>
      <c r="K27" s="11">
        <v>5.0569308E7</v>
      </c>
      <c r="L27" s="11">
        <v>8.6709438E7</v>
      </c>
      <c r="M27" s="11">
        <v>4.811428E7</v>
      </c>
      <c r="N27" s="11">
        <v>6.3230073E7</v>
      </c>
      <c r="O27" s="11">
        <v>6.2370844E7</v>
      </c>
      <c r="P27" s="11">
        <v>8.5021656E7</v>
      </c>
      <c r="Q27" s="11">
        <v>6.9081961E7</v>
      </c>
      <c r="R27" s="11">
        <v>3.8655719E7</v>
      </c>
      <c r="S27" s="11">
        <v>3.3475161E7</v>
      </c>
      <c r="T27" s="11">
        <v>5.8288802E7</v>
      </c>
      <c r="U27" s="11">
        <v>2.8339269E7</v>
      </c>
      <c r="V27" s="11">
        <v>3.2528719E7</v>
      </c>
      <c r="W27" s="11">
        <v>3.2285226E7</v>
      </c>
      <c r="X27" s="11">
        <v>2.7760708E7</v>
      </c>
      <c r="Y27" s="11">
        <v>4.8866364E7</v>
      </c>
      <c r="Z27" s="11">
        <v>4507514.0</v>
      </c>
    </row>
    <row r="28">
      <c r="A28" s="35" t="s">
        <v>98</v>
      </c>
      <c r="B28" s="28">
        <f t="shared" si="9"/>
        <v>2258793506</v>
      </c>
      <c r="C28" s="19">
        <v>1.8839814E8</v>
      </c>
      <c r="D28" s="34">
        <v>1.95592657E8</v>
      </c>
      <c r="E28" s="19">
        <v>1.91036976E8</v>
      </c>
      <c r="F28" s="19">
        <v>1.27701947E8</v>
      </c>
      <c r="G28" s="19">
        <v>7.1133305E7</v>
      </c>
      <c r="H28" s="19">
        <v>1.61361608E8</v>
      </c>
      <c r="I28" s="19">
        <v>1.40387084E8</v>
      </c>
      <c r="J28" s="19">
        <v>9.6497462E7</v>
      </c>
      <c r="K28" s="19">
        <v>8.945402E7</v>
      </c>
      <c r="L28" s="19">
        <v>1.23980669E8</v>
      </c>
      <c r="M28" s="19">
        <v>9.4011435E7</v>
      </c>
      <c r="N28" s="19">
        <v>9.2381491E7</v>
      </c>
      <c r="O28" s="19">
        <v>8.7445742E7</v>
      </c>
      <c r="P28" s="19">
        <v>8.51806E7</v>
      </c>
      <c r="Q28" s="19">
        <v>7.388908E7</v>
      </c>
      <c r="R28" s="19">
        <v>5.5223212E7</v>
      </c>
      <c r="S28" s="19">
        <v>5.1635953E7</v>
      </c>
      <c r="T28" s="19">
        <v>7.2705936E7</v>
      </c>
      <c r="U28" s="19">
        <v>5.0516523E7</v>
      </c>
      <c r="V28" s="19">
        <v>5.7763891E7</v>
      </c>
      <c r="W28" s="19">
        <v>3.2473339E7</v>
      </c>
      <c r="X28" s="19">
        <v>2.9855569E7</v>
      </c>
      <c r="Y28" s="19">
        <v>8.2867553E7</v>
      </c>
      <c r="Z28" s="19">
        <v>7299314.0</v>
      </c>
    </row>
    <row r="29">
      <c r="A29" s="3" t="s">
        <v>99</v>
      </c>
      <c r="B29" s="11">
        <f t="shared" si="9"/>
        <v>2500972151</v>
      </c>
      <c r="C29" s="11">
        <v>2.12843994E8</v>
      </c>
      <c r="D29" s="34">
        <v>2.1128708E8</v>
      </c>
      <c r="E29" s="11">
        <v>1.91117095E8</v>
      </c>
      <c r="F29" s="11">
        <v>1.49671593E8</v>
      </c>
      <c r="G29" s="11">
        <v>9.5936882E7</v>
      </c>
      <c r="H29" s="11">
        <v>1.64380573E8</v>
      </c>
      <c r="I29" s="11">
        <v>1.44691258E8</v>
      </c>
      <c r="J29" s="11">
        <v>1.26838817E8</v>
      </c>
      <c r="K29" s="11">
        <v>1.07005608E8</v>
      </c>
      <c r="L29" s="11">
        <v>1.24487884E8</v>
      </c>
      <c r="M29" s="11">
        <v>1.25843504E8</v>
      </c>
      <c r="N29" s="11">
        <v>1.05788978E8</v>
      </c>
      <c r="O29" s="11">
        <v>8.9790006E7</v>
      </c>
      <c r="P29" s="11">
        <v>8.522147E7</v>
      </c>
      <c r="Q29" s="11">
        <v>7.565618E7</v>
      </c>
      <c r="R29" s="11">
        <v>6.4139961E7</v>
      </c>
      <c r="S29" s="11">
        <v>6.1506966E7</v>
      </c>
      <c r="T29" s="11">
        <v>7.2710459E7</v>
      </c>
      <c r="U29" s="11">
        <v>5.1430338E7</v>
      </c>
      <c r="V29" s="11">
        <v>5.8095027E7</v>
      </c>
      <c r="W29" s="11">
        <v>3.2627633E7</v>
      </c>
      <c r="X29" s="11">
        <v>3.13282E7</v>
      </c>
      <c r="Y29" s="11">
        <v>1.09515825E8</v>
      </c>
      <c r="Z29" s="11">
        <v>9056820.0</v>
      </c>
    </row>
    <row r="30">
      <c r="A30" s="5" t="s">
        <v>100</v>
      </c>
      <c r="B30" s="28">
        <f t="shared" si="9"/>
        <v>1228025096</v>
      </c>
      <c r="C30" s="11">
        <v>1.04081729E8</v>
      </c>
      <c r="D30" s="34">
        <v>1.07244972E8</v>
      </c>
      <c r="E30" s="11">
        <v>8.9029377E7</v>
      </c>
      <c r="F30" s="11">
        <v>7.9986252E7</v>
      </c>
      <c r="G30" s="11">
        <v>1.12038574E8</v>
      </c>
      <c r="H30" s="11">
        <v>5.6884384E7</v>
      </c>
      <c r="I30" s="11">
        <v>5.9326241E7</v>
      </c>
      <c r="J30" s="11">
        <v>8.0149115E7</v>
      </c>
      <c r="K30" s="11">
        <v>6.0177384E7</v>
      </c>
      <c r="L30" s="11">
        <v>3.9823372E7</v>
      </c>
      <c r="M30" s="11">
        <v>7.8975113E7</v>
      </c>
      <c r="N30" s="11">
        <v>6.393823E7</v>
      </c>
      <c r="O30" s="11">
        <v>3.1162967E7</v>
      </c>
      <c r="P30" s="11">
        <v>513209.0</v>
      </c>
      <c r="Q30" s="11">
        <v>1.0205552E7</v>
      </c>
      <c r="R30" s="11">
        <v>3.4476637E7</v>
      </c>
      <c r="S30" s="11">
        <v>4.1881749E7</v>
      </c>
      <c r="T30" s="11">
        <v>1.4511023E7</v>
      </c>
      <c r="U30" s="11">
        <v>2.440546E7</v>
      </c>
      <c r="V30" s="11">
        <v>2.6698533E7</v>
      </c>
      <c r="W30" s="11">
        <v>783172.0</v>
      </c>
      <c r="X30" s="11">
        <v>5221818.0</v>
      </c>
      <c r="Y30" s="11">
        <v>9.5470175E7</v>
      </c>
      <c r="Z30" s="11">
        <v>1.1040058E7</v>
      </c>
    </row>
    <row r="31">
      <c r="A31" s="5" t="s">
        <v>101</v>
      </c>
      <c r="B31" s="28">
        <f t="shared" si="9"/>
        <v>2743220586</v>
      </c>
      <c r="C31" s="28">
        <f t="shared" ref="C31:Z31" si="10">C27+C30</f>
        <v>219066428</v>
      </c>
      <c r="D31" s="36">
        <f t="shared" si="10"/>
        <v>232082662</v>
      </c>
      <c r="E31" s="28">
        <f t="shared" si="10"/>
        <v>191322139</v>
      </c>
      <c r="F31" s="28">
        <f t="shared" si="10"/>
        <v>182390983</v>
      </c>
      <c r="G31" s="28">
        <f t="shared" si="10"/>
        <v>156683562</v>
      </c>
      <c r="H31" s="28">
        <f t="shared" si="10"/>
        <v>164636279</v>
      </c>
      <c r="I31" s="28">
        <f t="shared" si="10"/>
        <v>149679850</v>
      </c>
      <c r="J31" s="28">
        <f t="shared" si="10"/>
        <v>138269189</v>
      </c>
      <c r="K31" s="28">
        <f t="shared" si="10"/>
        <v>110746692</v>
      </c>
      <c r="L31" s="28">
        <f t="shared" si="10"/>
        <v>126532810</v>
      </c>
      <c r="M31" s="28">
        <f t="shared" si="10"/>
        <v>127089393</v>
      </c>
      <c r="N31" s="28">
        <f t="shared" si="10"/>
        <v>127168303</v>
      </c>
      <c r="O31" s="28">
        <f t="shared" si="10"/>
        <v>93533811</v>
      </c>
      <c r="P31" s="28">
        <f t="shared" si="10"/>
        <v>85534865</v>
      </c>
      <c r="Q31" s="28">
        <f t="shared" si="10"/>
        <v>79287513</v>
      </c>
      <c r="R31" s="28">
        <f t="shared" si="10"/>
        <v>73132356</v>
      </c>
      <c r="S31" s="28">
        <f t="shared" si="10"/>
        <v>75356910</v>
      </c>
      <c r="T31" s="28">
        <f t="shared" si="10"/>
        <v>72799825</v>
      </c>
      <c r="U31" s="28">
        <f t="shared" si="10"/>
        <v>52744729</v>
      </c>
      <c r="V31" s="28">
        <f t="shared" si="10"/>
        <v>59227252</v>
      </c>
      <c r="W31" s="28">
        <f t="shared" si="10"/>
        <v>33068398</v>
      </c>
      <c r="X31" s="28">
        <f t="shared" si="10"/>
        <v>32982526</v>
      </c>
      <c r="Y31" s="28">
        <f t="shared" si="10"/>
        <v>144336539</v>
      </c>
      <c r="Z31" s="28">
        <f t="shared" si="10"/>
        <v>15547572</v>
      </c>
    </row>
    <row r="32">
      <c r="A32" s="5" t="s">
        <v>102</v>
      </c>
      <c r="B32" s="28">
        <f t="shared" si="9"/>
        <v>61862545</v>
      </c>
      <c r="C32" s="11">
        <v>3834877.0</v>
      </c>
      <c r="D32" s="34">
        <v>1490781.0</v>
      </c>
      <c r="E32" s="11">
        <v>625415.0</v>
      </c>
      <c r="F32" s="11">
        <v>1545241.0</v>
      </c>
      <c r="G32" s="11">
        <v>1.7266605E7</v>
      </c>
      <c r="H32" s="11">
        <v>1045473.0</v>
      </c>
      <c r="I32" s="11">
        <v>2340038.0</v>
      </c>
      <c r="J32" s="11">
        <v>1021778.0</v>
      </c>
      <c r="K32" s="11">
        <v>5328211.0</v>
      </c>
      <c r="L32" s="11">
        <v>1315050.0</v>
      </c>
      <c r="M32" s="11">
        <v>571079.0</v>
      </c>
      <c r="N32" s="11">
        <v>470757.0</v>
      </c>
      <c r="O32" s="11">
        <v>745723.0</v>
      </c>
      <c r="P32" s="11">
        <v>924394.0</v>
      </c>
      <c r="Q32" s="11">
        <v>1200080.0</v>
      </c>
      <c r="R32" s="11">
        <v>4884563.0</v>
      </c>
      <c r="S32" s="11">
        <v>1417764.0</v>
      </c>
      <c r="T32" s="11">
        <v>635990.0</v>
      </c>
      <c r="U32" s="11">
        <v>444370.0</v>
      </c>
      <c r="V32" s="11">
        <v>395480.0</v>
      </c>
      <c r="W32" s="11">
        <v>3390981.0</v>
      </c>
      <c r="X32" s="11">
        <v>2766733.0</v>
      </c>
      <c r="Y32" s="11">
        <v>744372.0</v>
      </c>
      <c r="Z32" s="11">
        <v>7456790.0</v>
      </c>
    </row>
    <row r="33">
      <c r="A33" s="3" t="s">
        <v>103</v>
      </c>
      <c r="B33" s="37">
        <f>B27/B22</f>
        <v>0.5288111434</v>
      </c>
      <c r="C33" s="37">
        <f t="shared" ref="C33:Z33" si="11">C27/C$22</f>
        <v>0.5062938186</v>
      </c>
      <c r="D33" s="38">
        <f t="shared" si="11"/>
        <v>0.5234900856</v>
      </c>
      <c r="E33" s="37">
        <f t="shared" si="11"/>
        <v>0.5247331706</v>
      </c>
      <c r="F33" s="37">
        <f t="shared" si="11"/>
        <v>0.5456479349</v>
      </c>
      <c r="G33" s="37">
        <f t="shared" si="11"/>
        <v>0.252119359</v>
      </c>
      <c r="H33" s="37">
        <f t="shared" si="11"/>
        <v>0.6393677575</v>
      </c>
      <c r="I33" s="37">
        <f t="shared" si="11"/>
        <v>0.5836512501</v>
      </c>
      <c r="J33" s="37">
        <f t="shared" si="11"/>
        <v>0.4093947927</v>
      </c>
      <c r="K33" s="37">
        <f t="shared" si="11"/>
        <v>0.4242742206</v>
      </c>
      <c r="L33" s="37">
        <f t="shared" si="11"/>
        <v>0.6649457923</v>
      </c>
      <c r="M33" s="37">
        <f t="shared" si="11"/>
        <v>0.3699099753</v>
      </c>
      <c r="N33" s="37">
        <f t="shared" si="11"/>
        <v>0.4868131381</v>
      </c>
      <c r="O33" s="37">
        <f t="shared" si="11"/>
        <v>0.650147162</v>
      </c>
      <c r="P33" s="37">
        <f t="shared" si="11"/>
        <v>0.9632877697</v>
      </c>
      <c r="Q33" s="37">
        <f t="shared" si="11"/>
        <v>0.8438839057</v>
      </c>
      <c r="R33" s="37">
        <f t="shared" si="11"/>
        <v>0.4873085002</v>
      </c>
      <c r="S33" s="37">
        <f t="shared" si="11"/>
        <v>0.4250857063</v>
      </c>
      <c r="T33" s="37">
        <f t="shared" si="11"/>
        <v>0.7807744963</v>
      </c>
      <c r="U33" s="37">
        <f t="shared" si="11"/>
        <v>0.5149602164</v>
      </c>
      <c r="V33" s="37">
        <f t="shared" si="11"/>
        <v>0.5351803282</v>
      </c>
      <c r="W33" s="37">
        <f t="shared" si="11"/>
        <v>0.853099512</v>
      </c>
      <c r="X33" s="37">
        <f t="shared" si="11"/>
        <v>0.7575996896</v>
      </c>
      <c r="Y33" s="37">
        <f t="shared" si="11"/>
        <v>0.3250843511</v>
      </c>
      <c r="Z33" s="37">
        <f t="shared" si="11"/>
        <v>0.1750331611</v>
      </c>
    </row>
    <row r="34">
      <c r="A34" s="3" t="s">
        <v>104</v>
      </c>
      <c r="B34" s="37">
        <f t="shared" ref="B34:Z34" si="12">B28/B$22</f>
        <v>0.7883307365</v>
      </c>
      <c r="C34" s="37">
        <f t="shared" si="12"/>
        <v>0.8295435354</v>
      </c>
      <c r="D34" s="38">
        <f t="shared" si="12"/>
        <v>0.8201915363</v>
      </c>
      <c r="E34" s="37">
        <f t="shared" si="12"/>
        <v>0.979966091</v>
      </c>
      <c r="F34" s="37">
        <f t="shared" si="12"/>
        <v>0.6804402783</v>
      </c>
      <c r="G34" s="37">
        <f t="shared" si="12"/>
        <v>0.4017042912</v>
      </c>
      <c r="H34" s="37">
        <f t="shared" si="12"/>
        <v>0.9574718798</v>
      </c>
      <c r="I34" s="37">
        <f t="shared" si="12"/>
        <v>0.9068491894</v>
      </c>
      <c r="J34" s="37">
        <f t="shared" si="12"/>
        <v>0.6797231272</v>
      </c>
      <c r="K34" s="37">
        <f t="shared" si="12"/>
        <v>0.7505152062</v>
      </c>
      <c r="L34" s="37">
        <f t="shared" si="12"/>
        <v>0.9507664457</v>
      </c>
      <c r="M34" s="37">
        <f t="shared" si="12"/>
        <v>0.722774353</v>
      </c>
      <c r="N34" s="37">
        <f t="shared" si="12"/>
        <v>0.7112521211</v>
      </c>
      <c r="O34" s="37">
        <f t="shared" si="12"/>
        <v>0.9115252791</v>
      </c>
      <c r="P34" s="37">
        <f t="shared" si="12"/>
        <v>0.965088591</v>
      </c>
      <c r="Q34" s="37">
        <f t="shared" si="12"/>
        <v>0.9026061872</v>
      </c>
      <c r="R34" s="37">
        <f t="shared" si="12"/>
        <v>0.6961645343</v>
      </c>
      <c r="S34" s="37">
        <f t="shared" si="12"/>
        <v>0.6557012691</v>
      </c>
      <c r="T34" s="37">
        <f t="shared" si="12"/>
        <v>0.9738910152</v>
      </c>
      <c r="U34" s="37">
        <f t="shared" si="12"/>
        <v>0.917948858</v>
      </c>
      <c r="V34" s="37">
        <f t="shared" si="12"/>
        <v>0.9503632204</v>
      </c>
      <c r="W34" s="37">
        <f t="shared" si="12"/>
        <v>0.858070179</v>
      </c>
      <c r="X34" s="37">
        <f t="shared" si="12"/>
        <v>0.8147691985</v>
      </c>
      <c r="Y34" s="37">
        <f t="shared" si="12"/>
        <v>0.5512778625</v>
      </c>
      <c r="Z34" s="37">
        <f t="shared" si="12"/>
        <v>0.2834427143</v>
      </c>
    </row>
    <row r="35">
      <c r="A35" s="3" t="s">
        <v>105</v>
      </c>
      <c r="B35" s="37">
        <f t="shared" ref="B35:Z35" si="13">B29/B22</f>
        <v>0.8728523491</v>
      </c>
      <c r="C35" s="37">
        <f t="shared" si="13"/>
        <v>0.9371820723</v>
      </c>
      <c r="D35" s="38">
        <f t="shared" si="13"/>
        <v>0.8860039912</v>
      </c>
      <c r="E35" s="37">
        <f t="shared" si="13"/>
        <v>0.980377079</v>
      </c>
      <c r="F35" s="37">
        <f t="shared" si="13"/>
        <v>0.7975021743</v>
      </c>
      <c r="G35" s="37">
        <f t="shared" si="13"/>
        <v>0.5417751528</v>
      </c>
      <c r="H35" s="37">
        <f t="shared" si="13"/>
        <v>0.9753855219</v>
      </c>
      <c r="I35" s="37">
        <f t="shared" si="13"/>
        <v>0.9346525784</v>
      </c>
      <c r="J35" s="37">
        <f t="shared" si="13"/>
        <v>0.8934460612</v>
      </c>
      <c r="K35" s="37">
        <f t="shared" si="13"/>
        <v>0.8977722404</v>
      </c>
      <c r="L35" s="37">
        <f t="shared" si="13"/>
        <v>0.9546561085</v>
      </c>
      <c r="M35" s="37">
        <f t="shared" si="13"/>
        <v>0.967504189</v>
      </c>
      <c r="N35" s="37">
        <f t="shared" si="13"/>
        <v>0.8144773826</v>
      </c>
      <c r="O35" s="37">
        <f t="shared" si="13"/>
        <v>0.9359616421</v>
      </c>
      <c r="P35" s="37">
        <f t="shared" si="13"/>
        <v>0.9655516445</v>
      </c>
      <c r="Q35" s="37">
        <f t="shared" si="13"/>
        <v>0.9241925352</v>
      </c>
      <c r="R35" s="37">
        <f t="shared" si="13"/>
        <v>0.8085724184</v>
      </c>
      <c r="S35" s="37">
        <f t="shared" si="13"/>
        <v>0.7810487329</v>
      </c>
      <c r="T35" s="37">
        <f t="shared" si="13"/>
        <v>0.9739516005</v>
      </c>
      <c r="U35" s="37">
        <f t="shared" si="13"/>
        <v>0.9345540277</v>
      </c>
      <c r="V35" s="37">
        <f t="shared" si="13"/>
        <v>0.9558112516</v>
      </c>
      <c r="W35" s="37">
        <f t="shared" si="13"/>
        <v>0.8621472183</v>
      </c>
      <c r="X35" s="37">
        <f t="shared" si="13"/>
        <v>0.8549578273</v>
      </c>
      <c r="Y35" s="37">
        <f t="shared" si="13"/>
        <v>0.7285559635</v>
      </c>
      <c r="Z35" s="37">
        <f t="shared" si="13"/>
        <v>0.3516891647</v>
      </c>
    </row>
    <row r="36">
      <c r="A36" s="3" t="s">
        <v>106</v>
      </c>
      <c r="B36" s="37">
        <f t="shared" ref="B36:Z36" si="14">B31/B22</f>
        <v>0.9573983187</v>
      </c>
      <c r="C36" s="37">
        <f t="shared" si="14"/>
        <v>0.9645803253</v>
      </c>
      <c r="D36" s="38">
        <f t="shared" si="14"/>
        <v>0.9732074712</v>
      </c>
      <c r="E36" s="37">
        <f t="shared" si="14"/>
        <v>0.9814288972</v>
      </c>
      <c r="F36" s="37">
        <f t="shared" si="14"/>
        <v>0.9718424359</v>
      </c>
      <c r="G36" s="37">
        <f t="shared" si="14"/>
        <v>0.8848240527</v>
      </c>
      <c r="H36" s="37">
        <f t="shared" si="14"/>
        <v>0.9769028054</v>
      </c>
      <c r="I36" s="37">
        <f t="shared" si="14"/>
        <v>0.9668770572</v>
      </c>
      <c r="J36" s="37">
        <f t="shared" si="14"/>
        <v>0.9739610099</v>
      </c>
      <c r="K36" s="37">
        <f t="shared" si="14"/>
        <v>0.929159767</v>
      </c>
      <c r="L36" s="37">
        <f t="shared" si="14"/>
        <v>0.9703379647</v>
      </c>
      <c r="M36" s="37">
        <f t="shared" si="14"/>
        <v>0.977082775</v>
      </c>
      <c r="N36" s="37">
        <f t="shared" si="14"/>
        <v>0.9790784308</v>
      </c>
      <c r="O36" s="37">
        <f t="shared" si="14"/>
        <v>0.9749866744</v>
      </c>
      <c r="P36" s="37">
        <f t="shared" si="14"/>
        <v>0.9691023818</v>
      </c>
      <c r="Q36" s="37">
        <f t="shared" si="14"/>
        <v>0.9685517779</v>
      </c>
      <c r="R36" s="37">
        <f t="shared" si="14"/>
        <v>0.9219339244</v>
      </c>
      <c r="S36" s="37">
        <f t="shared" si="14"/>
        <v>0.9569228154</v>
      </c>
      <c r="T36" s="37">
        <f t="shared" si="14"/>
        <v>0.9751486519</v>
      </c>
      <c r="U36" s="37">
        <f t="shared" si="14"/>
        <v>0.9584381679</v>
      </c>
      <c r="V36" s="37">
        <f t="shared" si="14"/>
        <v>0.9744392383</v>
      </c>
      <c r="W36" s="37">
        <f t="shared" si="14"/>
        <v>0.8737939203</v>
      </c>
      <c r="X36" s="37">
        <f t="shared" si="14"/>
        <v>0.9001049778</v>
      </c>
      <c r="Y36" s="37">
        <f t="shared" si="14"/>
        <v>0.9602013794</v>
      </c>
      <c r="Z36" s="37">
        <f t="shared" si="14"/>
        <v>0.6037342699</v>
      </c>
    </row>
    <row r="37">
      <c r="A37" s="3" t="s">
        <v>107</v>
      </c>
      <c r="B37" s="37">
        <f t="shared" ref="B37:Z37" si="15">(B31+B32)/B$22</f>
        <v>0.9789886702</v>
      </c>
      <c r="C37" s="37">
        <f t="shared" si="15"/>
        <v>0.9814658286</v>
      </c>
      <c r="D37" s="38">
        <f t="shared" si="15"/>
        <v>0.9794588611</v>
      </c>
      <c r="E37" s="37">
        <f t="shared" si="15"/>
        <v>0.9846371007</v>
      </c>
      <c r="F37" s="37">
        <f t="shared" si="15"/>
        <v>0.980076016</v>
      </c>
      <c r="G37" s="37">
        <f t="shared" si="15"/>
        <v>0.9823320952</v>
      </c>
      <c r="H37" s="37">
        <f t="shared" si="15"/>
        <v>0.9831063318</v>
      </c>
      <c r="I37" s="37">
        <f t="shared" si="15"/>
        <v>0.9819928463</v>
      </c>
      <c r="J37" s="37">
        <f t="shared" si="15"/>
        <v>0.9811583612</v>
      </c>
      <c r="K37" s="37">
        <f t="shared" si="15"/>
        <v>0.9738632177</v>
      </c>
      <c r="L37" s="37">
        <f t="shared" si="15"/>
        <v>0.9804226451</v>
      </c>
      <c r="M37" s="37">
        <f t="shared" si="15"/>
        <v>0.9814733181</v>
      </c>
      <c r="N37" s="37">
        <f t="shared" si="15"/>
        <v>0.9827028247</v>
      </c>
      <c r="O37" s="37">
        <f t="shared" si="15"/>
        <v>0.982760013</v>
      </c>
      <c r="P37" s="37">
        <f t="shared" si="15"/>
        <v>0.9795756833</v>
      </c>
      <c r="Q37" s="37">
        <f t="shared" si="15"/>
        <v>0.9832115846</v>
      </c>
      <c r="R37" s="37">
        <f t="shared" si="15"/>
        <v>0.9835105586</v>
      </c>
      <c r="S37" s="37">
        <f t="shared" si="15"/>
        <v>0.9749263497</v>
      </c>
      <c r="T37" s="37">
        <f t="shared" si="15"/>
        <v>0.9836676943</v>
      </c>
      <c r="U37" s="37">
        <f t="shared" si="15"/>
        <v>0.9665129305</v>
      </c>
      <c r="V37" s="37">
        <f t="shared" si="15"/>
        <v>0.9809458922</v>
      </c>
      <c r="W37" s="37">
        <f t="shared" si="15"/>
        <v>0.9633966456</v>
      </c>
      <c r="X37" s="37">
        <f t="shared" si="15"/>
        <v>0.9756101149</v>
      </c>
      <c r="Y37" s="37">
        <f t="shared" si="15"/>
        <v>0.9651533273</v>
      </c>
      <c r="Z37" s="37">
        <f t="shared" si="15"/>
        <v>0.8932920007</v>
      </c>
    </row>
    <row r="38">
      <c r="A38" s="5" t="s">
        <v>108</v>
      </c>
      <c r="B38" s="39">
        <f>B27/B2</f>
        <v>0.490629243</v>
      </c>
      <c r="C38" s="40"/>
    </row>
    <row r="39">
      <c r="A39" s="5" t="s">
        <v>109</v>
      </c>
      <c r="B39" s="39">
        <f>B28/B2</f>
        <v>0.7314106697</v>
      </c>
      <c r="C39" s="40"/>
    </row>
    <row r="40">
      <c r="A40" s="5" t="s">
        <v>110</v>
      </c>
      <c r="B40" s="39">
        <f>B29/B2</f>
        <v>0.8098295444</v>
      </c>
      <c r="C40" s="40"/>
    </row>
    <row r="41">
      <c r="A41" s="5" t="s">
        <v>111</v>
      </c>
      <c r="B41" s="39">
        <f>B31/B2</f>
        <v>0.8882710175</v>
      </c>
      <c r="C41" s="40"/>
    </row>
    <row r="42">
      <c r="A42" s="5" t="s">
        <v>112</v>
      </c>
      <c r="B42" s="39">
        <f>(B31+B32)/B2</f>
        <v>0.9083024747</v>
      </c>
      <c r="C42" s="12"/>
    </row>
    <row r="43">
      <c r="A43" s="5" t="s">
        <v>113</v>
      </c>
      <c r="B43" s="40" t="b">
        <f t="shared" ref="B43:Z43" si="16">B28&gt;B27&amp;B29&gt;B28</f>
        <v>1</v>
      </c>
      <c r="C43" s="40" t="b">
        <f t="shared" si="16"/>
        <v>1</v>
      </c>
      <c r="D43" s="40" t="b">
        <f t="shared" si="16"/>
        <v>1</v>
      </c>
      <c r="E43" s="40" t="b">
        <f t="shared" si="16"/>
        <v>1</v>
      </c>
      <c r="F43" s="40" t="b">
        <f t="shared" si="16"/>
        <v>1</v>
      </c>
      <c r="G43" s="40" t="b">
        <f t="shared" si="16"/>
        <v>1</v>
      </c>
      <c r="H43" s="40" t="b">
        <f t="shared" si="16"/>
        <v>1</v>
      </c>
      <c r="I43" s="40" t="b">
        <f t="shared" si="16"/>
        <v>1</v>
      </c>
      <c r="J43" s="40" t="b">
        <f t="shared" si="16"/>
        <v>1</v>
      </c>
      <c r="K43" s="40" t="b">
        <f t="shared" si="16"/>
        <v>1</v>
      </c>
      <c r="L43" s="40" t="b">
        <f t="shared" si="16"/>
        <v>1</v>
      </c>
      <c r="M43" s="40" t="b">
        <f t="shared" si="16"/>
        <v>1</v>
      </c>
      <c r="N43" s="40" t="b">
        <f t="shared" si="16"/>
        <v>1</v>
      </c>
      <c r="O43" s="40" t="b">
        <f t="shared" si="16"/>
        <v>1</v>
      </c>
      <c r="P43" s="40" t="b">
        <f t="shared" si="16"/>
        <v>1</v>
      </c>
      <c r="Q43" s="40" t="b">
        <f t="shared" si="16"/>
        <v>1</v>
      </c>
      <c r="R43" s="40" t="b">
        <f t="shared" si="16"/>
        <v>1</v>
      </c>
      <c r="S43" s="40" t="b">
        <f t="shared" si="16"/>
        <v>1</v>
      </c>
      <c r="T43" s="40" t="b">
        <f t="shared" si="16"/>
        <v>1</v>
      </c>
      <c r="U43" s="40" t="b">
        <f t="shared" si="16"/>
        <v>1</v>
      </c>
      <c r="V43" s="40" t="b">
        <f t="shared" si="16"/>
        <v>1</v>
      </c>
      <c r="W43" s="40" t="b">
        <f t="shared" si="16"/>
        <v>1</v>
      </c>
      <c r="X43" s="40" t="b">
        <f t="shared" si="16"/>
        <v>1</v>
      </c>
      <c r="Y43" s="40" t="b">
        <f t="shared" si="16"/>
        <v>1</v>
      </c>
      <c r="Z43" s="40" t="b">
        <f t="shared" si="16"/>
        <v>1</v>
      </c>
    </row>
    <row r="44">
      <c r="A44" s="5" t="s">
        <v>114</v>
      </c>
      <c r="B44" s="37">
        <f t="shared" ref="B44:Z44" si="17">B37-B23</f>
        <v>-0.0008010584315</v>
      </c>
      <c r="C44" s="37">
        <f t="shared" si="17"/>
        <v>-0.003730508198</v>
      </c>
      <c r="D44" s="37">
        <f t="shared" si="17"/>
        <v>-0.000004855917465</v>
      </c>
      <c r="E44" s="37">
        <f t="shared" si="17"/>
        <v>-0.0000277210039</v>
      </c>
      <c r="F44" s="37">
        <f t="shared" si="17"/>
        <v>-0.000005626734367</v>
      </c>
      <c r="G44" s="37">
        <f t="shared" si="17"/>
        <v>-0.001340894729</v>
      </c>
      <c r="H44" s="37">
        <f t="shared" si="17"/>
        <v>-0.00000253369124</v>
      </c>
      <c r="I44" s="37">
        <f t="shared" si="17"/>
        <v>0.0000002906835327</v>
      </c>
      <c r="J44" s="37">
        <f t="shared" si="17"/>
        <v>-0.000006473388429</v>
      </c>
      <c r="K44" s="37">
        <f t="shared" si="17"/>
        <v>-0.00001845790109</v>
      </c>
      <c r="L44" s="37">
        <f t="shared" si="17"/>
        <v>-0.00003941694758</v>
      </c>
      <c r="M44" s="37">
        <f t="shared" si="17"/>
        <v>-0.003007913217</v>
      </c>
      <c r="N44" s="37">
        <f t="shared" si="17"/>
        <v>-0.0003034898772</v>
      </c>
      <c r="O44" s="37">
        <f t="shared" si="17"/>
        <v>-0.00332620252</v>
      </c>
      <c r="P44" s="37">
        <f t="shared" si="17"/>
        <v>-0.0000004078767851</v>
      </c>
      <c r="Q44" s="37">
        <f t="shared" si="17"/>
        <v>-0.000009357219489</v>
      </c>
      <c r="R44" s="37">
        <f t="shared" si="17"/>
        <v>-0.00006252762136</v>
      </c>
      <c r="S44" s="37">
        <f t="shared" si="17"/>
        <v>-0.0004744047953</v>
      </c>
      <c r="T44" s="37">
        <f t="shared" si="17"/>
        <v>-0.000001955659965</v>
      </c>
      <c r="U44" s="37">
        <f t="shared" si="17"/>
        <v>-0.00001680841521</v>
      </c>
      <c r="V44" s="37">
        <f t="shared" si="17"/>
        <v>-0.000001069415655</v>
      </c>
      <c r="W44" s="37">
        <f t="shared" si="17"/>
        <v>-0.00001860238043</v>
      </c>
      <c r="X44" s="37">
        <f t="shared" si="17"/>
        <v>-0.0007270424562</v>
      </c>
      <c r="Y44" s="37">
        <f t="shared" si="17"/>
        <v>-0.002059672698</v>
      </c>
      <c r="Z44" s="41">
        <f t="shared" si="17"/>
        <v>-0.002460280993</v>
      </c>
      <c r="AA44" s="41"/>
      <c r="AB44" s="41"/>
    </row>
    <row r="45">
      <c r="B45" s="42"/>
      <c r="C45" s="40"/>
    </row>
    <row r="46">
      <c r="B46" s="40"/>
      <c r="C46" s="40"/>
    </row>
    <row r="47">
      <c r="B47" s="40"/>
      <c r="C47" s="40"/>
    </row>
    <row r="48">
      <c r="B48" s="40"/>
      <c r="C48" s="40"/>
    </row>
    <row r="49">
      <c r="B49" s="40"/>
      <c r="C49" s="40"/>
    </row>
    <row r="50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>
      <c r="B52" s="40"/>
      <c r="C52" s="40"/>
    </row>
    <row r="53">
      <c r="B53" s="40"/>
      <c r="C53" s="40"/>
    </row>
    <row r="54">
      <c r="B54" s="40"/>
      <c r="C54" s="40"/>
    </row>
    <row r="55">
      <c r="B55" s="40"/>
      <c r="C55" s="40"/>
    </row>
    <row r="56">
      <c r="B56" s="40"/>
      <c r="C56" s="40"/>
    </row>
    <row r="57">
      <c r="B57" s="40"/>
      <c r="C57" s="40"/>
    </row>
    <row r="58">
      <c r="B58" s="40"/>
      <c r="C58" s="40"/>
    </row>
    <row r="59">
      <c r="B59" s="40"/>
      <c r="C59" s="40"/>
    </row>
    <row r="60">
      <c r="B60" s="40"/>
      <c r="C60" s="40"/>
    </row>
    <row r="61">
      <c r="B61" s="40"/>
      <c r="C61" s="40"/>
    </row>
    <row r="62">
      <c r="B62" s="40"/>
      <c r="C62" s="40"/>
    </row>
    <row r="63">
      <c r="C63" s="40"/>
    </row>
    <row r="64">
      <c r="C64" s="40"/>
    </row>
    <row r="65">
      <c r="C65" s="40"/>
    </row>
    <row r="66">
      <c r="C66" s="40"/>
    </row>
    <row r="67">
      <c r="C67" s="40"/>
    </row>
    <row r="68">
      <c r="C68" s="40"/>
    </row>
    <row r="69">
      <c r="C69" s="40"/>
    </row>
    <row r="70">
      <c r="C70" s="40"/>
    </row>
    <row r="71">
      <c r="C71" s="40"/>
    </row>
    <row r="72">
      <c r="C72" s="40"/>
    </row>
    <row r="73">
      <c r="C73" s="40"/>
    </row>
    <row r="74">
      <c r="C74" s="40"/>
    </row>
    <row r="75">
      <c r="C75" s="40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2.86"/>
  </cols>
  <sheetData>
    <row r="1">
      <c r="A1" s="5" t="s">
        <v>1</v>
      </c>
    </row>
    <row r="3">
      <c r="A3" s="3" t="s">
        <v>35</v>
      </c>
      <c r="B3" s="6">
        <v>0.9867</v>
      </c>
    </row>
    <row r="4">
      <c r="A4" s="8" t="s">
        <v>36</v>
      </c>
      <c r="B4" s="10">
        <v>0.9146</v>
      </c>
      <c r="C4" s="12">
        <f>B5/B6</f>
        <v>0.9146130384</v>
      </c>
    </row>
    <row r="5">
      <c r="A5" s="5" t="s">
        <v>39</v>
      </c>
      <c r="B5" s="5">
        <v>7.3435961E7</v>
      </c>
      <c r="C5" s="14">
        <f>B17+B18</f>
        <v>73435961</v>
      </c>
    </row>
    <row r="6">
      <c r="A6" s="16" t="s">
        <v>41</v>
      </c>
      <c r="B6" s="16">
        <v>8.0291837E7</v>
      </c>
    </row>
    <row r="7">
      <c r="A7" s="5" t="s">
        <v>43</v>
      </c>
      <c r="B7" s="18">
        <v>55079.0</v>
      </c>
    </row>
    <row r="8">
      <c r="A8" s="5" t="s">
        <v>45</v>
      </c>
      <c r="B8" s="18">
        <v>56834.0</v>
      </c>
    </row>
    <row r="9">
      <c r="A9" s="5" t="s">
        <v>46</v>
      </c>
      <c r="B9" s="18">
        <v>6424.0</v>
      </c>
    </row>
    <row r="10">
      <c r="A10" s="5" t="s">
        <v>47</v>
      </c>
      <c r="B10" s="18">
        <v>5861.0</v>
      </c>
    </row>
    <row r="11">
      <c r="A11" s="5" t="s">
        <v>49</v>
      </c>
      <c r="B11" s="18">
        <v>1148.0</v>
      </c>
    </row>
    <row r="12">
      <c r="A12" s="5" t="s">
        <v>52</v>
      </c>
      <c r="B12" s="18">
        <v>1129.0</v>
      </c>
    </row>
    <row r="13">
      <c r="A13" s="5" t="s">
        <v>54</v>
      </c>
      <c r="B13" s="18">
        <v>283.0</v>
      </c>
    </row>
    <row r="14">
      <c r="A14" s="5" t="s">
        <v>55</v>
      </c>
      <c r="B14" s="18">
        <v>323.0</v>
      </c>
    </row>
    <row r="15">
      <c r="A15" s="5" t="s">
        <v>56</v>
      </c>
      <c r="B15" s="18">
        <v>283680.0</v>
      </c>
    </row>
    <row r="16">
      <c r="A16" s="5" t="s">
        <v>57</v>
      </c>
      <c r="B16" s="18">
        <v>6855876.0</v>
      </c>
    </row>
    <row r="17">
      <c r="A17" s="5" t="s">
        <v>58</v>
      </c>
      <c r="B17" s="18">
        <v>7.2457276E7</v>
      </c>
    </row>
    <row r="18">
      <c r="A18" s="5" t="s">
        <v>59</v>
      </c>
      <c r="B18" s="18">
        <v>978685.0</v>
      </c>
    </row>
    <row r="19">
      <c r="A19" s="5" t="s">
        <v>60</v>
      </c>
      <c r="B19" s="18">
        <v>1233057.0</v>
      </c>
    </row>
    <row r="20">
      <c r="A20" s="5" t="s">
        <v>62</v>
      </c>
      <c r="B20" s="18">
        <v>421540.0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5.43"/>
    <col customWidth="1" min="2" max="2" width="17.29"/>
    <col customWidth="1" min="3" max="3" width="25.14"/>
    <col customWidth="1" min="4" max="4" width="44.0"/>
    <col customWidth="1" min="5" max="5" width="10.71"/>
    <col customWidth="1" min="8" max="8" width="29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4" t="s">
        <v>3</v>
      </c>
      <c r="B2" s="1" t="s">
        <v>16</v>
      </c>
      <c r="C2" s="1" t="s">
        <v>18</v>
      </c>
      <c r="D2" s="1" t="s">
        <v>20</v>
      </c>
      <c r="E2" s="1"/>
      <c r="F2" s="1" t="s">
        <v>25</v>
      </c>
      <c r="G2" s="1" t="s">
        <v>29</v>
      </c>
      <c r="H2" s="1" t="s">
        <v>32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7">
        <f t="shared" ref="A3:A9" si="1">G3*5</f>
        <v>122005</v>
      </c>
      <c r="B3" s="9" t="s">
        <v>37</v>
      </c>
      <c r="C3" s="13" t="s">
        <v>38</v>
      </c>
      <c r="D3" s="17" t="s">
        <v>40</v>
      </c>
      <c r="E3" s="2"/>
      <c r="F3" s="7">
        <f t="shared" ref="F3:F9" si="2">H3*(100/20)</f>
        <v>122300</v>
      </c>
      <c r="G3" s="7">
        <v>24401.0</v>
      </c>
      <c r="H3" s="7">
        <v>24460.0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7">
        <f t="shared" si="1"/>
        <v>1782205</v>
      </c>
      <c r="B4" s="9" t="s">
        <v>48</v>
      </c>
      <c r="C4" s="13" t="s">
        <v>50</v>
      </c>
      <c r="D4" s="17" t="s">
        <v>51</v>
      </c>
      <c r="E4" s="2"/>
      <c r="F4" s="7">
        <f t="shared" si="2"/>
        <v>1782500</v>
      </c>
      <c r="G4" s="7">
        <v>356441.0</v>
      </c>
      <c r="H4" s="7">
        <v>356500.0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7">
        <f t="shared" si="1"/>
        <v>5892205</v>
      </c>
      <c r="B5" s="9" t="s">
        <v>63</v>
      </c>
      <c r="C5" s="13" t="s">
        <v>64</v>
      </c>
      <c r="D5" s="17" t="s">
        <v>65</v>
      </c>
      <c r="E5" s="2"/>
      <c r="F5" s="7">
        <f t="shared" si="2"/>
        <v>5892500</v>
      </c>
      <c r="G5" s="7">
        <v>1178441.0</v>
      </c>
      <c r="H5" s="7">
        <v>1178500.0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7">
        <f t="shared" si="1"/>
        <v>5966905</v>
      </c>
      <c r="B6" s="9" t="s">
        <v>66</v>
      </c>
      <c r="C6" s="13" t="s">
        <v>67</v>
      </c>
      <c r="D6" s="17" t="s">
        <v>68</v>
      </c>
      <c r="E6" s="2"/>
      <c r="F6" s="7">
        <f t="shared" si="2"/>
        <v>5967200</v>
      </c>
      <c r="G6" s="7">
        <v>1193381.0</v>
      </c>
      <c r="H6" s="7">
        <v>1193440.0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7">
        <f t="shared" si="1"/>
        <v>7216105</v>
      </c>
      <c r="B7" s="9" t="s">
        <v>71</v>
      </c>
      <c r="C7" s="13" t="s">
        <v>64</v>
      </c>
      <c r="D7" s="17" t="s">
        <v>72</v>
      </c>
      <c r="E7" s="2"/>
      <c r="F7" s="7">
        <f t="shared" si="2"/>
        <v>7216400</v>
      </c>
      <c r="G7" s="7">
        <v>1443221.0</v>
      </c>
      <c r="H7" s="7">
        <v>1443280.0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7">
        <f t="shared" si="1"/>
        <v>7225305</v>
      </c>
      <c r="B8" s="9" t="s">
        <v>75</v>
      </c>
      <c r="C8" s="13" t="s">
        <v>64</v>
      </c>
      <c r="D8" s="17" t="s">
        <v>72</v>
      </c>
      <c r="E8" s="2"/>
      <c r="F8" s="7">
        <f t="shared" si="2"/>
        <v>7225600</v>
      </c>
      <c r="G8" s="7">
        <v>1445061.0</v>
      </c>
      <c r="H8" s="7">
        <v>1445120.0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7">
        <f t="shared" si="1"/>
        <v>7711805</v>
      </c>
      <c r="B9" s="9" t="s">
        <v>76</v>
      </c>
      <c r="C9" s="13" t="s">
        <v>77</v>
      </c>
      <c r="D9" s="17" t="s">
        <v>78</v>
      </c>
      <c r="E9" s="2"/>
      <c r="F9" s="7">
        <f t="shared" si="2"/>
        <v>7712100</v>
      </c>
      <c r="G9" s="7">
        <v>1542361.0</v>
      </c>
      <c r="H9" s="7">
        <v>1542420.0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7">
        <f>G15*5</f>
        <v>5923605</v>
      </c>
      <c r="B15" s="21" t="s">
        <v>80</v>
      </c>
      <c r="C15" s="2"/>
      <c r="D15" s="2"/>
      <c r="E15" s="7"/>
      <c r="F15" s="7">
        <f>H15*(100/20)</f>
        <v>5923900</v>
      </c>
      <c r="G15" s="7">
        <v>1184721.0</v>
      </c>
      <c r="H15" s="7">
        <v>1184780.0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2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1" t="s">
        <v>83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2"/>
      <c r="B24" s="2"/>
      <c r="C24" s="2"/>
      <c r="D24" s="2"/>
      <c r="E24" s="2"/>
      <c r="F24" s="2"/>
      <c r="G24" s="2"/>
      <c r="H24" s="2"/>
      <c r="I24" s="21" t="s">
        <v>84</v>
      </c>
      <c r="J24" s="21" t="s">
        <v>85</v>
      </c>
      <c r="K24" s="21" t="s">
        <v>86</v>
      </c>
      <c r="L24" s="21" t="s">
        <v>87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2"/>
      <c r="B25" s="2"/>
      <c r="C25" s="2"/>
      <c r="D25" s="2"/>
      <c r="E25" s="2"/>
      <c r="F25" s="2"/>
      <c r="G25" s="2"/>
      <c r="H25" s="2"/>
      <c r="I25" s="21" t="s">
        <v>88</v>
      </c>
      <c r="J25" s="21" t="s">
        <v>85</v>
      </c>
      <c r="K25" s="21" t="s">
        <v>86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2"/>
      <c r="B26" s="2"/>
      <c r="C26" s="2"/>
      <c r="D26" s="2"/>
      <c r="E26" s="2"/>
      <c r="F26" s="2"/>
      <c r="G26" s="2"/>
      <c r="H26" s="2"/>
      <c r="I26" s="21" t="s">
        <v>89</v>
      </c>
      <c r="J26" s="21" t="s">
        <v>90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"/>
      <c r="B27" s="2"/>
      <c r="C27" s="2"/>
      <c r="D27" s="2"/>
      <c r="E27" s="2"/>
      <c r="F27" s="2"/>
      <c r="G27" s="2"/>
      <c r="H27" s="2"/>
      <c r="I27" s="21" t="s">
        <v>91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"/>
      <c r="B28" s="2"/>
      <c r="C28" s="2"/>
      <c r="D28" s="2"/>
      <c r="E28" s="2"/>
      <c r="F28" s="2"/>
      <c r="G28" s="2"/>
      <c r="H28" s="2"/>
      <c r="I28" s="21" t="s">
        <v>92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hyperlinks>
    <hyperlink r:id="rId1" ref="D3"/>
    <hyperlink r:id="rId2" ref="D4"/>
    <hyperlink r:id="rId3" ref="D5"/>
    <hyperlink r:id="rId4" ref="D6"/>
    <hyperlink r:id="rId5" ref="D7"/>
    <hyperlink r:id="rId6" ref="D8"/>
    <hyperlink r:id="rId7" ref="D9"/>
  </hyperlinks>
  <drawing r:id="rId8"/>
</worksheet>
</file>