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900" yWindow="2400" windowWidth="28800" windowHeight="12435"/>
  </bookViews>
  <sheets>
    <sheet name="Table2_v1" sheetId="1" r:id="rId1"/>
  </sheets>
  <calcPr calcId="15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" l="1"/>
  <c r="P68" i="1"/>
  <c r="O68" i="1"/>
  <c r="Q68" i="1"/>
  <c r="N68" i="1"/>
  <c r="M68" i="1"/>
  <c r="P67" i="1"/>
  <c r="O67" i="1"/>
  <c r="Q67" i="1"/>
  <c r="N67" i="1"/>
  <c r="M67" i="1"/>
  <c r="P66" i="1"/>
  <c r="O66" i="1"/>
  <c r="Q66" i="1"/>
  <c r="N66" i="1"/>
  <c r="M66" i="1"/>
  <c r="P65" i="1"/>
  <c r="O65" i="1"/>
  <c r="Q65" i="1"/>
  <c r="N65" i="1"/>
  <c r="M65" i="1"/>
  <c r="P64" i="1"/>
  <c r="O64" i="1"/>
  <c r="Q64" i="1"/>
  <c r="N64" i="1"/>
  <c r="M64" i="1"/>
  <c r="P63" i="1"/>
  <c r="O63" i="1"/>
  <c r="Q63" i="1"/>
  <c r="N63" i="1"/>
  <c r="M63" i="1"/>
  <c r="P62" i="1"/>
  <c r="O62" i="1"/>
  <c r="Q62" i="1"/>
  <c r="N62" i="1"/>
  <c r="M62" i="1"/>
  <c r="P61" i="1"/>
  <c r="O61" i="1"/>
  <c r="Q61" i="1"/>
  <c r="N61" i="1"/>
  <c r="M61" i="1"/>
  <c r="P60" i="1"/>
  <c r="O60" i="1"/>
  <c r="Q60" i="1"/>
  <c r="N60" i="1"/>
  <c r="M60" i="1"/>
  <c r="P59" i="1"/>
  <c r="O59" i="1"/>
  <c r="Q59" i="1"/>
  <c r="N59" i="1"/>
  <c r="M59" i="1"/>
  <c r="P58" i="1"/>
  <c r="O58" i="1"/>
  <c r="Q58" i="1"/>
  <c r="N58" i="1"/>
  <c r="M58" i="1"/>
  <c r="P57" i="1"/>
  <c r="O57" i="1"/>
  <c r="Q57" i="1"/>
  <c r="N57" i="1"/>
  <c r="M57" i="1"/>
  <c r="P56" i="1"/>
  <c r="O56" i="1"/>
  <c r="Q56" i="1"/>
  <c r="N56" i="1"/>
  <c r="M56" i="1"/>
  <c r="P55" i="1"/>
  <c r="O55" i="1"/>
  <c r="Q55" i="1"/>
  <c r="N55" i="1"/>
  <c r="M55" i="1"/>
  <c r="P54" i="1"/>
  <c r="O54" i="1"/>
  <c r="Q54" i="1"/>
  <c r="N54" i="1"/>
  <c r="M54" i="1"/>
  <c r="P53" i="1"/>
  <c r="O53" i="1"/>
  <c r="Q53" i="1"/>
  <c r="N53" i="1"/>
  <c r="M53" i="1"/>
  <c r="P52" i="1"/>
  <c r="O52" i="1"/>
  <c r="Q52" i="1"/>
  <c r="N52" i="1"/>
  <c r="M52" i="1"/>
  <c r="P51" i="1"/>
  <c r="O51" i="1"/>
  <c r="Q51" i="1"/>
  <c r="N51" i="1"/>
  <c r="M51" i="1"/>
  <c r="P50" i="1"/>
  <c r="O50" i="1"/>
  <c r="Q50" i="1"/>
  <c r="N50" i="1"/>
  <c r="M50" i="1"/>
  <c r="P49" i="1"/>
  <c r="O49" i="1"/>
  <c r="Q49" i="1"/>
  <c r="N49" i="1"/>
  <c r="M49" i="1"/>
  <c r="P48" i="1"/>
  <c r="O48" i="1"/>
  <c r="Q48" i="1"/>
  <c r="N48" i="1"/>
  <c r="M48" i="1"/>
  <c r="P47" i="1"/>
  <c r="O47" i="1"/>
  <c r="Q47" i="1"/>
  <c r="N47" i="1"/>
  <c r="M47" i="1"/>
  <c r="P46" i="1"/>
  <c r="O46" i="1"/>
  <c r="Q46" i="1"/>
  <c r="N46" i="1"/>
  <c r="M46" i="1"/>
  <c r="P45" i="1"/>
  <c r="O45" i="1"/>
  <c r="Q45" i="1"/>
  <c r="N45" i="1"/>
  <c r="M45" i="1"/>
  <c r="P44" i="1"/>
  <c r="O44" i="1"/>
  <c r="Q44" i="1"/>
  <c r="N44" i="1"/>
  <c r="M44" i="1"/>
  <c r="P43" i="1"/>
  <c r="O43" i="1"/>
  <c r="Q43" i="1"/>
  <c r="N43" i="1"/>
  <c r="M43" i="1"/>
  <c r="P42" i="1"/>
  <c r="O42" i="1"/>
  <c r="Q42" i="1"/>
  <c r="N42" i="1"/>
  <c r="M42" i="1"/>
  <c r="P41" i="1"/>
  <c r="O41" i="1"/>
  <c r="Q41" i="1"/>
  <c r="N41" i="1"/>
  <c r="M41" i="1"/>
  <c r="P40" i="1"/>
  <c r="O40" i="1"/>
  <c r="Q40" i="1"/>
  <c r="N40" i="1"/>
  <c r="M40" i="1"/>
  <c r="P39" i="1"/>
  <c r="O39" i="1"/>
  <c r="Q39" i="1"/>
  <c r="N39" i="1"/>
  <c r="M39" i="1"/>
  <c r="P38" i="1"/>
  <c r="O38" i="1"/>
  <c r="Q38" i="1"/>
  <c r="N38" i="1"/>
  <c r="M38" i="1"/>
  <c r="P37" i="1"/>
  <c r="O37" i="1"/>
  <c r="Q37" i="1"/>
  <c r="N37" i="1"/>
  <c r="E28" i="1"/>
  <c r="F28" i="1"/>
  <c r="G28" i="1"/>
  <c r="E27" i="1"/>
  <c r="F27" i="1"/>
  <c r="G27" i="1"/>
  <c r="E26" i="1"/>
  <c r="F26" i="1"/>
  <c r="G26" i="1"/>
  <c r="E25" i="1"/>
  <c r="F25" i="1"/>
  <c r="G25" i="1"/>
  <c r="E24" i="1"/>
  <c r="F24" i="1"/>
  <c r="G24" i="1"/>
  <c r="E23" i="1"/>
  <c r="F23" i="1"/>
  <c r="G23" i="1"/>
  <c r="DY12" i="1"/>
  <c r="DZ12" i="1"/>
  <c r="EA12" i="1"/>
  <c r="DM12" i="1"/>
  <c r="DN12" i="1"/>
  <c r="DO12" i="1"/>
  <c r="DI12" i="1"/>
  <c r="DJ12" i="1"/>
  <c r="DK12" i="1"/>
  <c r="DA12" i="1"/>
  <c r="DB12" i="1"/>
  <c r="DC12" i="1"/>
  <c r="CO12" i="1"/>
  <c r="CP12" i="1"/>
  <c r="CQ12" i="1"/>
  <c r="CK12" i="1"/>
  <c r="CL12" i="1"/>
  <c r="CM12" i="1"/>
  <c r="CG12" i="1"/>
  <c r="CH12" i="1"/>
  <c r="CI12" i="1"/>
  <c r="CC12" i="1"/>
  <c r="CD12" i="1"/>
  <c r="CE12" i="1"/>
  <c r="BY12" i="1"/>
  <c r="BZ12" i="1"/>
  <c r="CA12" i="1"/>
  <c r="BQ12" i="1"/>
  <c r="BR12" i="1"/>
  <c r="BS12" i="1"/>
  <c r="BM12" i="1"/>
  <c r="BN12" i="1"/>
  <c r="BO12" i="1"/>
  <c r="BI12" i="1"/>
  <c r="BJ12" i="1"/>
  <c r="BK12" i="1"/>
  <c r="BE12" i="1"/>
  <c r="BF12" i="1"/>
  <c r="BG12" i="1"/>
  <c r="BA12" i="1"/>
  <c r="BB12" i="1"/>
  <c r="BC12" i="1"/>
  <c r="AW12" i="1"/>
  <c r="AX12" i="1"/>
  <c r="AY12" i="1"/>
  <c r="AS12" i="1"/>
  <c r="AT12" i="1"/>
  <c r="AU12" i="1"/>
  <c r="AO12" i="1"/>
  <c r="AP12" i="1"/>
  <c r="AQ12" i="1"/>
  <c r="AK12" i="1"/>
  <c r="AL12" i="1"/>
  <c r="AM12" i="1"/>
  <c r="AG12" i="1"/>
  <c r="AH12" i="1"/>
  <c r="AI12" i="1"/>
  <c r="AC12" i="1"/>
  <c r="AD12" i="1"/>
  <c r="AE12" i="1"/>
  <c r="Y12" i="1"/>
  <c r="Z12" i="1"/>
  <c r="AA12" i="1"/>
  <c r="U12" i="1"/>
  <c r="V12" i="1"/>
  <c r="W12" i="1"/>
  <c r="Q12" i="1"/>
  <c r="R12" i="1"/>
  <c r="S12" i="1"/>
  <c r="M12" i="1"/>
  <c r="N12" i="1"/>
  <c r="O12" i="1"/>
  <c r="I12" i="1"/>
  <c r="J12" i="1"/>
  <c r="K12" i="1"/>
  <c r="E12" i="1"/>
  <c r="F12" i="1"/>
  <c r="G12" i="1"/>
  <c r="DY11" i="1"/>
  <c r="DZ11" i="1"/>
  <c r="EA11" i="1"/>
  <c r="DM11" i="1"/>
  <c r="DN11" i="1"/>
  <c r="DO11" i="1"/>
  <c r="DI11" i="1"/>
  <c r="DJ11" i="1"/>
  <c r="DK11" i="1"/>
  <c r="DA11" i="1"/>
  <c r="DB11" i="1"/>
  <c r="DC11" i="1"/>
  <c r="CO11" i="1"/>
  <c r="CP11" i="1"/>
  <c r="CQ11" i="1"/>
  <c r="CK11" i="1"/>
  <c r="CL11" i="1"/>
  <c r="CM11" i="1"/>
  <c r="CG11" i="1"/>
  <c r="CH11" i="1"/>
  <c r="CI11" i="1"/>
  <c r="CC11" i="1"/>
  <c r="CD11" i="1"/>
  <c r="CE11" i="1"/>
  <c r="BY11" i="1"/>
  <c r="BZ11" i="1"/>
  <c r="CA11" i="1"/>
  <c r="BQ11" i="1"/>
  <c r="BR11" i="1"/>
  <c r="BS11" i="1"/>
  <c r="BM11" i="1"/>
  <c r="BN11" i="1"/>
  <c r="BO11" i="1"/>
  <c r="BI11" i="1"/>
  <c r="BJ11" i="1"/>
  <c r="BK11" i="1"/>
  <c r="BE11" i="1"/>
  <c r="BF11" i="1"/>
  <c r="BG11" i="1"/>
  <c r="BA11" i="1"/>
  <c r="BB11" i="1"/>
  <c r="BC11" i="1"/>
  <c r="AW11" i="1"/>
  <c r="AX11" i="1"/>
  <c r="AY11" i="1"/>
  <c r="AS11" i="1"/>
  <c r="AT11" i="1"/>
  <c r="AU11" i="1"/>
  <c r="AO11" i="1"/>
  <c r="AP11" i="1"/>
  <c r="AQ11" i="1"/>
  <c r="AK11" i="1"/>
  <c r="AL11" i="1"/>
  <c r="AM11" i="1"/>
  <c r="AG11" i="1"/>
  <c r="AH11" i="1"/>
  <c r="AI11" i="1"/>
  <c r="AC11" i="1"/>
  <c r="AD11" i="1"/>
  <c r="AE11" i="1"/>
  <c r="Y11" i="1"/>
  <c r="Z11" i="1"/>
  <c r="AA11" i="1"/>
  <c r="U11" i="1"/>
  <c r="V11" i="1"/>
  <c r="W11" i="1"/>
  <c r="Q11" i="1"/>
  <c r="R11" i="1"/>
  <c r="S11" i="1"/>
  <c r="M11" i="1"/>
  <c r="N11" i="1"/>
  <c r="O11" i="1"/>
  <c r="I11" i="1"/>
  <c r="J11" i="1"/>
  <c r="K11" i="1"/>
  <c r="E11" i="1"/>
  <c r="F11" i="1"/>
  <c r="G11" i="1"/>
  <c r="DY10" i="1"/>
  <c r="DZ10" i="1"/>
  <c r="EA10" i="1"/>
  <c r="DM10" i="1"/>
  <c r="DN10" i="1"/>
  <c r="DO10" i="1"/>
  <c r="DI10" i="1"/>
  <c r="DJ10" i="1"/>
  <c r="DK10" i="1"/>
  <c r="DA10" i="1"/>
  <c r="DB10" i="1"/>
  <c r="DC10" i="1"/>
  <c r="CO10" i="1"/>
  <c r="CP10" i="1"/>
  <c r="CQ10" i="1"/>
  <c r="CK10" i="1"/>
  <c r="CL10" i="1"/>
  <c r="CM10" i="1"/>
  <c r="CG10" i="1"/>
  <c r="CH10" i="1"/>
  <c r="CI10" i="1"/>
  <c r="CC10" i="1"/>
  <c r="CD10" i="1"/>
  <c r="CE10" i="1"/>
  <c r="BY10" i="1"/>
  <c r="BZ10" i="1"/>
  <c r="CA10" i="1"/>
  <c r="BQ10" i="1"/>
  <c r="BR10" i="1"/>
  <c r="BS10" i="1"/>
  <c r="BM10" i="1"/>
  <c r="BN10" i="1"/>
  <c r="BO10" i="1"/>
  <c r="BI10" i="1"/>
  <c r="BJ10" i="1"/>
  <c r="BK10" i="1"/>
  <c r="BE10" i="1"/>
  <c r="BF10" i="1"/>
  <c r="BG10" i="1"/>
  <c r="BA10" i="1"/>
  <c r="BB10" i="1"/>
  <c r="BC10" i="1"/>
  <c r="AW10" i="1"/>
  <c r="AX10" i="1"/>
  <c r="AY10" i="1"/>
  <c r="AS10" i="1"/>
  <c r="AT10" i="1"/>
  <c r="AU10" i="1"/>
  <c r="AO10" i="1"/>
  <c r="AP10" i="1"/>
  <c r="AQ10" i="1"/>
  <c r="AK10" i="1"/>
  <c r="AL10" i="1"/>
  <c r="AM10" i="1"/>
  <c r="AG10" i="1"/>
  <c r="AH10" i="1"/>
  <c r="AI10" i="1"/>
  <c r="AC10" i="1"/>
  <c r="AD10" i="1"/>
  <c r="AE10" i="1"/>
  <c r="Y10" i="1"/>
  <c r="Z10" i="1"/>
  <c r="AA10" i="1"/>
  <c r="U10" i="1"/>
  <c r="V10" i="1"/>
  <c r="W10" i="1"/>
  <c r="Q10" i="1"/>
  <c r="R10" i="1"/>
  <c r="S10" i="1"/>
  <c r="M10" i="1"/>
  <c r="N10" i="1"/>
  <c r="O10" i="1"/>
  <c r="I10" i="1"/>
  <c r="J10" i="1"/>
  <c r="K10" i="1"/>
  <c r="E10" i="1"/>
  <c r="F10" i="1"/>
  <c r="G10" i="1"/>
  <c r="DY9" i="1"/>
  <c r="DZ9" i="1"/>
  <c r="EA9" i="1"/>
  <c r="DM9" i="1"/>
  <c r="DN9" i="1"/>
  <c r="DO9" i="1"/>
  <c r="DI9" i="1"/>
  <c r="DJ9" i="1"/>
  <c r="DK9" i="1"/>
  <c r="DA9" i="1"/>
  <c r="DB9" i="1"/>
  <c r="DC9" i="1"/>
  <c r="CO9" i="1"/>
  <c r="CP9" i="1"/>
  <c r="CQ9" i="1"/>
  <c r="CK9" i="1"/>
  <c r="CL9" i="1"/>
  <c r="CM9" i="1"/>
  <c r="CG9" i="1"/>
  <c r="CH9" i="1"/>
  <c r="CI9" i="1"/>
  <c r="CC9" i="1"/>
  <c r="CD9" i="1"/>
  <c r="CE9" i="1"/>
  <c r="BY9" i="1"/>
  <c r="BZ9" i="1"/>
  <c r="CA9" i="1"/>
  <c r="BQ9" i="1"/>
  <c r="BR9" i="1"/>
  <c r="BS9" i="1"/>
  <c r="BM9" i="1"/>
  <c r="BN9" i="1"/>
  <c r="BO9" i="1"/>
  <c r="BI9" i="1"/>
  <c r="BJ9" i="1"/>
  <c r="BK9" i="1"/>
  <c r="BE9" i="1"/>
  <c r="BF9" i="1"/>
  <c r="BG9" i="1"/>
  <c r="BA9" i="1"/>
  <c r="BB9" i="1"/>
  <c r="BC9" i="1"/>
  <c r="AW9" i="1"/>
  <c r="AX9" i="1"/>
  <c r="AY9" i="1"/>
  <c r="AS9" i="1"/>
  <c r="AT9" i="1"/>
  <c r="AU9" i="1"/>
  <c r="AO9" i="1"/>
  <c r="AP9" i="1"/>
  <c r="AQ9" i="1"/>
  <c r="AK9" i="1"/>
  <c r="AL9" i="1"/>
  <c r="AM9" i="1"/>
  <c r="AG9" i="1"/>
  <c r="AH9" i="1"/>
  <c r="AI9" i="1"/>
  <c r="AC9" i="1"/>
  <c r="AD9" i="1"/>
  <c r="AE9" i="1"/>
  <c r="Y9" i="1"/>
  <c r="Z9" i="1"/>
  <c r="AA9" i="1"/>
  <c r="U9" i="1"/>
  <c r="V9" i="1"/>
  <c r="W9" i="1"/>
  <c r="Q9" i="1"/>
  <c r="R9" i="1"/>
  <c r="S9" i="1"/>
  <c r="M9" i="1"/>
  <c r="N9" i="1"/>
  <c r="O9" i="1"/>
  <c r="I9" i="1"/>
  <c r="J9" i="1"/>
  <c r="K9" i="1"/>
  <c r="E9" i="1"/>
  <c r="F9" i="1"/>
  <c r="G9" i="1"/>
  <c r="DY8" i="1"/>
  <c r="DZ8" i="1"/>
  <c r="EA8" i="1"/>
  <c r="DM8" i="1"/>
  <c r="DN8" i="1"/>
  <c r="DO8" i="1"/>
  <c r="DI8" i="1"/>
  <c r="DJ8" i="1"/>
  <c r="DK8" i="1"/>
  <c r="DA8" i="1"/>
  <c r="DB8" i="1"/>
  <c r="DC8" i="1"/>
  <c r="CO8" i="1"/>
  <c r="CP8" i="1"/>
  <c r="CQ8" i="1"/>
  <c r="CK8" i="1"/>
  <c r="CL8" i="1"/>
  <c r="CM8" i="1"/>
  <c r="CG8" i="1"/>
  <c r="CH8" i="1"/>
  <c r="CI8" i="1"/>
  <c r="CC8" i="1"/>
  <c r="CD8" i="1"/>
  <c r="CE8" i="1"/>
  <c r="BY8" i="1"/>
  <c r="BZ8" i="1"/>
  <c r="CA8" i="1"/>
  <c r="BQ8" i="1"/>
  <c r="BR8" i="1"/>
  <c r="BS8" i="1"/>
  <c r="BM8" i="1"/>
  <c r="BN8" i="1"/>
  <c r="BO8" i="1"/>
  <c r="BI8" i="1"/>
  <c r="BJ8" i="1"/>
  <c r="BK8" i="1"/>
  <c r="BE8" i="1"/>
  <c r="BF8" i="1"/>
  <c r="BG8" i="1"/>
  <c r="BA8" i="1"/>
  <c r="BB8" i="1"/>
  <c r="BC8" i="1"/>
  <c r="AW8" i="1"/>
  <c r="AX8" i="1"/>
  <c r="AY8" i="1"/>
  <c r="AS8" i="1"/>
  <c r="AT8" i="1"/>
  <c r="AU8" i="1"/>
  <c r="AO8" i="1"/>
  <c r="AP8" i="1"/>
  <c r="AQ8" i="1"/>
  <c r="AK8" i="1"/>
  <c r="AL8" i="1"/>
  <c r="AM8" i="1"/>
  <c r="AG8" i="1"/>
  <c r="AH8" i="1"/>
  <c r="AI8" i="1"/>
  <c r="AC8" i="1"/>
  <c r="AD8" i="1"/>
  <c r="AE8" i="1"/>
  <c r="Y8" i="1"/>
  <c r="Z8" i="1"/>
  <c r="AA8" i="1"/>
  <c r="U8" i="1"/>
  <c r="V8" i="1"/>
  <c r="W8" i="1"/>
  <c r="Q8" i="1"/>
  <c r="R8" i="1"/>
  <c r="S8" i="1"/>
  <c r="M8" i="1"/>
  <c r="N8" i="1"/>
  <c r="O8" i="1"/>
  <c r="I8" i="1"/>
  <c r="J8" i="1"/>
  <c r="K8" i="1"/>
  <c r="E8" i="1"/>
  <c r="F8" i="1"/>
  <c r="G8" i="1"/>
  <c r="DY7" i="1"/>
  <c r="DZ7" i="1"/>
  <c r="EA7" i="1"/>
  <c r="DM7" i="1"/>
  <c r="DN7" i="1"/>
  <c r="DO7" i="1"/>
  <c r="DI7" i="1"/>
  <c r="DJ7" i="1"/>
  <c r="DK7" i="1"/>
  <c r="DA7" i="1"/>
  <c r="DB7" i="1"/>
  <c r="DC7" i="1"/>
  <c r="CO7" i="1"/>
  <c r="CP7" i="1"/>
  <c r="CQ7" i="1"/>
  <c r="CK7" i="1"/>
  <c r="CL7" i="1"/>
  <c r="CM7" i="1"/>
  <c r="CG7" i="1"/>
  <c r="CH7" i="1"/>
  <c r="CI7" i="1"/>
  <c r="CC7" i="1"/>
  <c r="CD7" i="1"/>
  <c r="CE7" i="1"/>
  <c r="BY7" i="1"/>
  <c r="BZ7" i="1"/>
  <c r="CA7" i="1"/>
  <c r="BQ7" i="1"/>
  <c r="BR7" i="1"/>
  <c r="BS7" i="1"/>
  <c r="BM7" i="1"/>
  <c r="BN7" i="1"/>
  <c r="BO7" i="1"/>
  <c r="BI7" i="1"/>
  <c r="BJ7" i="1"/>
  <c r="BK7" i="1"/>
  <c r="BE7" i="1"/>
  <c r="BF7" i="1"/>
  <c r="BG7" i="1"/>
  <c r="BA7" i="1"/>
  <c r="BB7" i="1"/>
  <c r="BC7" i="1"/>
  <c r="AW7" i="1"/>
  <c r="AX7" i="1"/>
  <c r="AY7" i="1"/>
  <c r="AS7" i="1"/>
  <c r="AT7" i="1"/>
  <c r="AU7" i="1"/>
  <c r="AO7" i="1"/>
  <c r="AP7" i="1"/>
  <c r="AQ7" i="1"/>
  <c r="AK7" i="1"/>
  <c r="AL7" i="1"/>
  <c r="AM7" i="1"/>
  <c r="AG7" i="1"/>
  <c r="AH7" i="1"/>
  <c r="AI7" i="1"/>
  <c r="AC7" i="1"/>
  <c r="AD7" i="1"/>
  <c r="AE7" i="1"/>
  <c r="Y7" i="1"/>
  <c r="Z7" i="1"/>
  <c r="AA7" i="1"/>
  <c r="U7" i="1"/>
  <c r="V7" i="1"/>
  <c r="W7" i="1"/>
  <c r="Q7" i="1"/>
  <c r="R7" i="1"/>
  <c r="S7" i="1"/>
  <c r="M7" i="1"/>
  <c r="N7" i="1"/>
  <c r="O7" i="1"/>
  <c r="I7" i="1"/>
  <c r="J7" i="1"/>
  <c r="K7" i="1"/>
  <c r="E7" i="1"/>
  <c r="F7" i="1"/>
  <c r="G7" i="1"/>
</calcChain>
</file>

<file path=xl/sharedStrings.xml><?xml version="1.0" encoding="utf-8"?>
<sst xmlns="http://schemas.openxmlformats.org/spreadsheetml/2006/main" count="660" uniqueCount="296">
  <si>
    <t>Smaple</t>
    <phoneticPr fontId="4" type="noConversion"/>
  </si>
  <si>
    <t>mg</t>
    <phoneticPr fontId="4" type="noConversion"/>
  </si>
  <si>
    <t>Y=0.04676x+0.002130</t>
    <phoneticPr fontId="4" type="noConversion"/>
  </si>
  <si>
    <t>Y=0.06144x+0.009800</t>
    <phoneticPr fontId="4" type="noConversion"/>
  </si>
  <si>
    <t>C8:0</t>
  </si>
  <si>
    <t>Y=0.06530x+0.01351</t>
    <phoneticPr fontId="4" type="noConversion"/>
  </si>
  <si>
    <t>C10:0</t>
  </si>
  <si>
    <t>Y=0.06623x+0.01329</t>
    <phoneticPr fontId="4" type="noConversion"/>
  </si>
  <si>
    <t>C11:0</t>
  </si>
  <si>
    <t>Y=0.06627x+0.01305</t>
    <phoneticPr fontId="4" type="noConversion"/>
  </si>
  <si>
    <t>C12:0</t>
  </si>
  <si>
    <t>Y=0.06499x+0.01040</t>
    <phoneticPr fontId="4" type="noConversion"/>
  </si>
  <si>
    <t>C13:0</t>
  </si>
  <si>
    <t>Y=0.06286x+0.007439</t>
  </si>
  <si>
    <t>C14:0</t>
  </si>
  <si>
    <t>Y=0.02105x+0.001828</t>
    <phoneticPr fontId="4" type="noConversion"/>
  </si>
  <si>
    <t>C14:1</t>
  </si>
  <si>
    <t>Y=0.06002x+0.002372</t>
    <phoneticPr fontId="4" type="noConversion"/>
  </si>
  <si>
    <t>C15:0</t>
  </si>
  <si>
    <t>Y=0.02110x+0.0001830</t>
    <phoneticPr fontId="4" type="noConversion"/>
  </si>
  <si>
    <t>C15:1</t>
  </si>
  <si>
    <t>Y=0.04866x+0.01812</t>
    <phoneticPr fontId="4" type="noConversion"/>
  </si>
  <si>
    <t>C16:0</t>
  </si>
  <si>
    <t>Y=0.005242x-0.001037</t>
    <phoneticPr fontId="4" type="noConversion"/>
  </si>
  <si>
    <t>C16:1</t>
  </si>
  <si>
    <t>Y=0.04728x-0.006530</t>
    <phoneticPr fontId="4" type="noConversion"/>
  </si>
  <si>
    <t>C17:0</t>
  </si>
  <si>
    <t>Y=0.01520x-0.0004085</t>
    <phoneticPr fontId="4" type="noConversion"/>
  </si>
  <si>
    <t>C17:1</t>
  </si>
  <si>
    <t>Y=0.03928x-0.01075</t>
    <phoneticPr fontId="4" type="noConversion"/>
  </si>
  <si>
    <t>C18:0</t>
  </si>
  <si>
    <t>Y=0.01123x-0.004749</t>
    <phoneticPr fontId="4" type="noConversion"/>
  </si>
  <si>
    <t>C18:1</t>
  </si>
  <si>
    <t>Y=0.01367x-0.01200</t>
    <phoneticPr fontId="4" type="noConversion"/>
  </si>
  <si>
    <t>C18:2</t>
  </si>
  <si>
    <t>Y=0.01376x-0.006929</t>
    <phoneticPr fontId="4" type="noConversion"/>
  </si>
  <si>
    <t>C18:3N6</t>
  </si>
  <si>
    <t>Y=0.01615x-0.009707</t>
    <phoneticPr fontId="4" type="noConversion"/>
  </si>
  <si>
    <t>C18:3N3</t>
  </si>
  <si>
    <t>Y=0.02236x-0.01316</t>
    <phoneticPr fontId="4" type="noConversion"/>
  </si>
  <si>
    <t>C20:0</t>
  </si>
  <si>
    <t>Y=0.007987x-0.004561</t>
    <phoneticPr fontId="4" type="noConversion"/>
  </si>
  <si>
    <t>C20:1</t>
  </si>
  <si>
    <t>Y=0.008431x-0.005926</t>
    <phoneticPr fontId="4" type="noConversion"/>
  </si>
  <si>
    <t>C20:2</t>
  </si>
  <si>
    <t>Y=0.01594x-0.01114</t>
    <phoneticPr fontId="4" type="noConversion"/>
  </si>
  <si>
    <t>C21:0</t>
  </si>
  <si>
    <t>Y=0.007629x-0.005396</t>
    <phoneticPr fontId="4" type="noConversion"/>
  </si>
  <si>
    <t>C20:3N6</t>
    <phoneticPr fontId="4" type="noConversion"/>
  </si>
  <si>
    <t>Y=0.003822x-0.0004120</t>
    <phoneticPr fontId="4" type="noConversion"/>
  </si>
  <si>
    <t>C20:4N6</t>
    <phoneticPr fontId="4" type="noConversion"/>
  </si>
  <si>
    <t>Y=0.009896x-0.01828</t>
    <phoneticPr fontId="4" type="noConversion"/>
  </si>
  <si>
    <t>C20:3N3</t>
  </si>
  <si>
    <t>Y=0.003009x-0.0003174</t>
    <phoneticPr fontId="4" type="noConversion"/>
  </si>
  <si>
    <t>C20:5N3</t>
  </si>
  <si>
    <t>Y=0.008943x-0.003745</t>
    <phoneticPr fontId="4" type="noConversion"/>
  </si>
  <si>
    <t>C22:0</t>
  </si>
  <si>
    <t>Y=0.004066x-0.004415</t>
    <phoneticPr fontId="4" type="noConversion"/>
  </si>
  <si>
    <t>C22:1N9</t>
  </si>
  <si>
    <t>Y=0.001559x-0.0001109</t>
    <phoneticPr fontId="4" type="noConversion"/>
  </si>
  <si>
    <t>C22:2</t>
  </si>
  <si>
    <t>Y=0.006113x-0.006196</t>
    <phoneticPr fontId="4" type="noConversion"/>
  </si>
  <si>
    <t>C23:0</t>
  </si>
  <si>
    <t>Y=0.002986x-0.001575</t>
    <phoneticPr fontId="4" type="noConversion"/>
  </si>
  <si>
    <t>C24:0</t>
    <phoneticPr fontId="4" type="noConversion"/>
  </si>
  <si>
    <t>Y=0.001595x-0.001360</t>
    <phoneticPr fontId="4" type="noConversion"/>
  </si>
  <si>
    <t>C24:1</t>
    <phoneticPr fontId="4" type="noConversion"/>
  </si>
  <si>
    <t>Y=0.002173x-0.001444</t>
    <phoneticPr fontId="4" type="noConversion"/>
  </si>
  <si>
    <t>C22:6N3</t>
  </si>
  <si>
    <t>Internal</t>
    <phoneticPr fontId="4" type="noConversion"/>
  </si>
  <si>
    <t>C6:0</t>
    <phoneticPr fontId="4" type="noConversion"/>
  </si>
  <si>
    <t>Peak area ratio</t>
  </si>
  <si>
    <t>concentration(μg/mL)</t>
    <phoneticPr fontId="4" type="noConversion"/>
  </si>
  <si>
    <t>content(μg/g)</t>
  </si>
  <si>
    <t>C8:0</t>
    <phoneticPr fontId="4" type="noConversion"/>
  </si>
  <si>
    <t>concentration(μg/mL)</t>
    <phoneticPr fontId="4" type="noConversion"/>
  </si>
  <si>
    <t>C10:0</t>
    <phoneticPr fontId="4" type="noConversion"/>
  </si>
  <si>
    <t>concentration(μg/mL)</t>
  </si>
  <si>
    <t>C11:0</t>
    <phoneticPr fontId="4" type="noConversion"/>
  </si>
  <si>
    <t>C12:0</t>
    <phoneticPr fontId="4" type="noConversion"/>
  </si>
  <si>
    <t>C13:0</t>
    <phoneticPr fontId="4" type="noConversion"/>
  </si>
  <si>
    <t>C14:0</t>
    <phoneticPr fontId="4" type="noConversion"/>
  </si>
  <si>
    <t>C14:1</t>
    <phoneticPr fontId="4" type="noConversion"/>
  </si>
  <si>
    <t>C15:0</t>
    <phoneticPr fontId="4" type="noConversion"/>
  </si>
  <si>
    <t>C15:1</t>
    <phoneticPr fontId="4" type="noConversion"/>
  </si>
  <si>
    <t>C16:0</t>
    <phoneticPr fontId="4" type="noConversion"/>
  </si>
  <si>
    <t>C16:1</t>
    <phoneticPr fontId="4" type="noConversion"/>
  </si>
  <si>
    <t>C17:0</t>
    <phoneticPr fontId="4" type="noConversion"/>
  </si>
  <si>
    <t>C17:1</t>
    <phoneticPr fontId="4" type="noConversion"/>
  </si>
  <si>
    <t>C18:0</t>
    <phoneticPr fontId="4" type="noConversion"/>
  </si>
  <si>
    <t>C18:1</t>
    <phoneticPr fontId="4" type="noConversion"/>
  </si>
  <si>
    <t>C18:2</t>
    <phoneticPr fontId="4" type="noConversion"/>
  </si>
  <si>
    <t>C18:3N6</t>
    <phoneticPr fontId="4" type="noConversion"/>
  </si>
  <si>
    <t>C18:3N3</t>
    <phoneticPr fontId="4" type="noConversion"/>
  </si>
  <si>
    <t>C20:0</t>
    <phoneticPr fontId="4" type="noConversion"/>
  </si>
  <si>
    <t>C20:1</t>
    <phoneticPr fontId="4" type="noConversion"/>
  </si>
  <si>
    <t>C20:2</t>
    <phoneticPr fontId="4" type="noConversion"/>
  </si>
  <si>
    <t>C21:0</t>
    <phoneticPr fontId="4" type="noConversion"/>
  </si>
  <si>
    <t>C20:4N6</t>
    <phoneticPr fontId="4" type="noConversion"/>
  </si>
  <si>
    <t>C20:3N3</t>
    <phoneticPr fontId="4" type="noConversion"/>
  </si>
  <si>
    <t>C20:5N3</t>
    <phoneticPr fontId="4" type="noConversion"/>
  </si>
  <si>
    <t>C22:0</t>
    <phoneticPr fontId="4" type="noConversion"/>
  </si>
  <si>
    <t>C22:1N9</t>
    <phoneticPr fontId="4" type="noConversion"/>
  </si>
  <si>
    <t>C22:2</t>
    <phoneticPr fontId="4" type="noConversion"/>
  </si>
  <si>
    <t>C23:0</t>
    <phoneticPr fontId="4" type="noConversion"/>
  </si>
  <si>
    <t>C22:6N3</t>
    <phoneticPr fontId="4" type="noConversion"/>
  </si>
  <si>
    <t>Contol</t>
    <phoneticPr fontId="4" type="noConversion"/>
  </si>
  <si>
    <t>ND</t>
    <phoneticPr fontId="4" type="noConversion"/>
  </si>
  <si>
    <t>ND</t>
    <phoneticPr fontId="4" type="noConversion"/>
  </si>
  <si>
    <t>ND</t>
    <phoneticPr fontId="4" type="noConversion"/>
  </si>
  <si>
    <t>ND</t>
    <phoneticPr fontId="4" type="noConversion"/>
  </si>
  <si>
    <t>Contol</t>
    <phoneticPr fontId="4" type="noConversion"/>
  </si>
  <si>
    <t>Contol</t>
    <phoneticPr fontId="4" type="noConversion"/>
  </si>
  <si>
    <t>YMR3-T</t>
    <phoneticPr fontId="4" type="noConversion"/>
  </si>
  <si>
    <t>YMR3-T</t>
    <phoneticPr fontId="4" type="noConversion"/>
  </si>
  <si>
    <t>Y=0.0976x+0.01130</t>
    <phoneticPr fontId="4" type="noConversion"/>
  </si>
  <si>
    <t>MEJA</t>
    <phoneticPr fontId="4" type="noConversion"/>
  </si>
  <si>
    <t>concentration(μg/mL)</t>
    <phoneticPr fontId="4" type="noConversion"/>
  </si>
  <si>
    <t>Component Name</t>
  </si>
  <si>
    <t>HMDB</t>
  </si>
  <si>
    <t>KEGG</t>
  </si>
  <si>
    <t>Mode</t>
  </si>
  <si>
    <t>Tansition</t>
    <phoneticPr fontId="12" type="noConversion"/>
  </si>
  <si>
    <t>Retention Time (min)</t>
  </si>
  <si>
    <t>Control</t>
    <phoneticPr fontId="4" type="noConversion"/>
  </si>
  <si>
    <t>Control</t>
    <phoneticPr fontId="4" type="noConversion"/>
  </si>
  <si>
    <t>YMR3-T</t>
    <phoneticPr fontId="4" type="noConversion"/>
  </si>
  <si>
    <t>3-phosphoglycerate</t>
  </si>
  <si>
    <t>HMDB0000807</t>
  </si>
  <si>
    <t>C00597</t>
  </si>
  <si>
    <t>Negtive</t>
  </si>
  <si>
    <t>185.0/97.0</t>
  </si>
  <si>
    <t>Acetyl coenzyme A</t>
  </si>
  <si>
    <t>HMDB0001206</t>
  </si>
  <si>
    <t>C00024</t>
  </si>
  <si>
    <t>Positive</t>
  </si>
  <si>
    <t>810.1/303.1</t>
  </si>
  <si>
    <t>Aconitate</t>
  </si>
  <si>
    <t>HMDB0000072</t>
  </si>
  <si>
    <t>C00417</t>
  </si>
  <si>
    <t>173.1/85.0</t>
  </si>
  <si>
    <t>Adenosine</t>
  </si>
  <si>
    <t>HMDB0000050</t>
  </si>
  <si>
    <t>C00212</t>
  </si>
  <si>
    <t>268.1/136.0</t>
  </si>
  <si>
    <t>Adenosine diphosphate (ADP)</t>
  </si>
  <si>
    <t>HMDB0001341</t>
  </si>
  <si>
    <t>C00008</t>
  </si>
  <si>
    <t>426.1/159.0</t>
  </si>
  <si>
    <t>ADP-glucose</t>
  </si>
  <si>
    <t>HMDB0006557</t>
  </si>
  <si>
    <t>C00498</t>
  </si>
  <si>
    <t>588.0/346.0</t>
  </si>
  <si>
    <t>a-Ketoglutarate</t>
  </si>
  <si>
    <t>HMDB0000208</t>
  </si>
  <si>
    <t>C00026</t>
  </si>
  <si>
    <t>145.0/101.0</t>
  </si>
  <si>
    <t>alpha-D-Ribose 5-phosphate</t>
  </si>
  <si>
    <t>HMDB0001548</t>
  </si>
  <si>
    <t>C00117</t>
  </si>
  <si>
    <t>229.0/97.0</t>
  </si>
  <si>
    <t>Adenosine monophosphate (AMP)</t>
  </si>
  <si>
    <t>HMDB0000045</t>
  </si>
  <si>
    <t>C00020</t>
  </si>
  <si>
    <t>348.1/136.0</t>
  </si>
  <si>
    <t>Adenosine triphosphate (ATP)</t>
  </si>
  <si>
    <t>HMDB0000538</t>
  </si>
  <si>
    <t>C00002</t>
  </si>
  <si>
    <t>508.0/136.2</t>
  </si>
  <si>
    <t>cAMP</t>
  </si>
  <si>
    <t>HMDB0000058</t>
  </si>
  <si>
    <t>C00575</t>
  </si>
  <si>
    <t>328.0/134.1</t>
  </si>
  <si>
    <t>Citrate</t>
  </si>
  <si>
    <t>HMDB0000094</t>
  </si>
  <si>
    <t>C00158</t>
  </si>
  <si>
    <t>191.1/111.0</t>
  </si>
  <si>
    <t>D-Fructose 1,6-bisphosphate</t>
  </si>
  <si>
    <t>HMDB0001058</t>
  </si>
  <si>
    <t>C00354</t>
  </si>
  <si>
    <t>339.0/97.0</t>
  </si>
  <si>
    <t>D-Glucose 1-phosphate</t>
  </si>
  <si>
    <t>HMDB0001586</t>
  </si>
  <si>
    <t>C00103</t>
  </si>
  <si>
    <t>259.0/241.0</t>
  </si>
  <si>
    <t>D-Glucose 6-phosphate</t>
  </si>
  <si>
    <t>HMDB0001401</t>
  </si>
  <si>
    <t>C00668</t>
  </si>
  <si>
    <t>259.0/199.0</t>
  </si>
  <si>
    <t>Flavin mononucleotide (FMN)</t>
  </si>
  <si>
    <t>HMDB0001520</t>
  </si>
  <si>
    <t>C00061</t>
  </si>
  <si>
    <t>457.1/359.1</t>
  </si>
  <si>
    <t>Fumarate</t>
  </si>
  <si>
    <t>HMDB0000134</t>
  </si>
  <si>
    <t>C00122</t>
  </si>
  <si>
    <t>115.0/71.0</t>
  </si>
  <si>
    <t>Guanosine diphosphate (GDP)</t>
  </si>
  <si>
    <t>HMDB0001201</t>
  </si>
  <si>
    <t>C00035</t>
  </si>
  <si>
    <t>444.0/152.1</t>
  </si>
  <si>
    <t>L-Glutamate</t>
  </si>
  <si>
    <t>HMDB0000148</t>
  </si>
  <si>
    <t>C00025</t>
  </si>
  <si>
    <t>148.1/84.1</t>
  </si>
  <si>
    <t>Inosine 5'-monophosphate (IMP)</t>
  </si>
  <si>
    <t>HMDB0000175</t>
  </si>
  <si>
    <t>C00130</t>
  </si>
  <si>
    <t>349.1/137.0</t>
  </si>
  <si>
    <t>Isocitrate</t>
  </si>
  <si>
    <t>HMDB0000193</t>
  </si>
  <si>
    <t>C00311</t>
  </si>
  <si>
    <t>191.0/117.0</t>
  </si>
  <si>
    <t>L-Lactate</t>
  </si>
  <si>
    <t>HMDB0000190</t>
  </si>
  <si>
    <t>C00186</t>
  </si>
  <si>
    <t>89.0/43.2</t>
  </si>
  <si>
    <t>L-Malate</t>
  </si>
  <si>
    <t>HMDB0000156</t>
  </si>
  <si>
    <t>C00149</t>
  </si>
  <si>
    <t>133.0/115.0</t>
  </si>
  <si>
    <t>NAD</t>
  </si>
  <si>
    <t>HMDB0000902</t>
  </si>
  <si>
    <t>C00003</t>
  </si>
  <si>
    <t>664.1/428.0</t>
  </si>
  <si>
    <t>NADP</t>
  </si>
  <si>
    <t>HMDB0000217</t>
  </si>
  <si>
    <t>C00006</t>
  </si>
  <si>
    <t>744.1/136.0</t>
  </si>
  <si>
    <t>Oxaloacetate</t>
  </si>
  <si>
    <t>HMDB0000223</t>
  </si>
  <si>
    <t>C00036</t>
  </si>
  <si>
    <t>131.0/87.0</t>
  </si>
  <si>
    <t>Phosphoenolpyruvate</t>
  </si>
  <si>
    <t>HMDB0000263</t>
  </si>
  <si>
    <t>C00074</t>
  </si>
  <si>
    <t>167.0/79.0</t>
  </si>
  <si>
    <t>Pyruvate</t>
  </si>
  <si>
    <t>HMDB0000243</t>
  </si>
  <si>
    <t>C00022</t>
  </si>
  <si>
    <t>87.0/43.0</t>
  </si>
  <si>
    <t>Succinate</t>
  </si>
  <si>
    <t>HMDB0000254</t>
  </si>
  <si>
    <t>C00042</t>
  </si>
  <si>
    <t>117.0/73.0</t>
  </si>
  <si>
    <t>Thiamine monophosphate (TMP)</t>
  </si>
  <si>
    <t>HMDB0002666</t>
  </si>
  <si>
    <t>C01081</t>
  </si>
  <si>
    <t>345.1/122.1</t>
  </si>
  <si>
    <t>Thiamine pyrophosphate (TPP)</t>
  </si>
  <si>
    <t>HMDB0001372</t>
  </si>
  <si>
    <t>C00068</t>
  </si>
  <si>
    <t>425.1/122.0</t>
  </si>
  <si>
    <t>UDP-glucose</t>
  </si>
  <si>
    <t>HMDB0000286</t>
  </si>
  <si>
    <t>C00029</t>
  </si>
  <si>
    <t>565.0/323.0</t>
  </si>
  <si>
    <t>C6:0</t>
    <phoneticPr fontId="4" type="noConversion"/>
  </si>
  <si>
    <t>Hexanoate</t>
    <phoneticPr fontId="4" type="noConversion"/>
  </si>
  <si>
    <t>Octanoate</t>
    <phoneticPr fontId="4" type="noConversion"/>
  </si>
  <si>
    <t>Dcanoate</t>
    <phoneticPr fontId="4" type="noConversion"/>
  </si>
  <si>
    <t>Undecaoate</t>
    <phoneticPr fontId="4" type="noConversion"/>
  </si>
  <si>
    <t>Laurate</t>
    <phoneticPr fontId="4" type="noConversion"/>
  </si>
  <si>
    <t>Tridecanoate</t>
    <phoneticPr fontId="4" type="noConversion"/>
  </si>
  <si>
    <t>Myristate</t>
    <phoneticPr fontId="4" type="noConversion"/>
  </si>
  <si>
    <t>Myristoleate</t>
    <phoneticPr fontId="4" type="noConversion"/>
  </si>
  <si>
    <t>Pentadecanoate</t>
    <phoneticPr fontId="4" type="noConversion"/>
  </si>
  <si>
    <t>Palmitate</t>
    <phoneticPr fontId="4" type="noConversion"/>
  </si>
  <si>
    <t>Palmitoleate</t>
    <phoneticPr fontId="4" type="noConversion"/>
  </si>
  <si>
    <t>Heptadecanoate</t>
    <phoneticPr fontId="4" type="noConversion"/>
  </si>
  <si>
    <t>Heptadecenoate</t>
    <phoneticPr fontId="4" type="noConversion"/>
  </si>
  <si>
    <t>Stearate</t>
    <phoneticPr fontId="4" type="noConversion"/>
  </si>
  <si>
    <t>Oleate</t>
    <phoneticPr fontId="4" type="noConversion"/>
  </si>
  <si>
    <t>Linoleate</t>
    <phoneticPr fontId="4" type="noConversion"/>
  </si>
  <si>
    <t>Gamma-Linolenate</t>
    <phoneticPr fontId="4" type="noConversion"/>
  </si>
  <si>
    <t>Linolenate</t>
    <phoneticPr fontId="4" type="noConversion"/>
  </si>
  <si>
    <t>Arachidate</t>
    <phoneticPr fontId="4" type="noConversion"/>
  </si>
  <si>
    <t>11-Eicosenoate</t>
    <phoneticPr fontId="4" type="noConversion"/>
  </si>
  <si>
    <t>11,14-Eicosadienoate</t>
    <phoneticPr fontId="4" type="noConversion"/>
  </si>
  <si>
    <t>HomogammaLinolena</t>
    <phoneticPr fontId="4" type="noConversion"/>
  </si>
  <si>
    <t>Arachidonate</t>
    <phoneticPr fontId="4" type="noConversion"/>
  </si>
  <si>
    <t>11,14,17-Eicosatrienoate</t>
    <phoneticPr fontId="4" type="noConversion"/>
  </si>
  <si>
    <t>Eicosapentaenoate</t>
    <phoneticPr fontId="4" type="noConversion"/>
  </si>
  <si>
    <t>Behenate</t>
    <phoneticPr fontId="4" type="noConversion"/>
  </si>
  <si>
    <t>Erucate</t>
    <phoneticPr fontId="4" type="noConversion"/>
  </si>
  <si>
    <t>Docosadienoate</t>
    <phoneticPr fontId="4" type="noConversion"/>
  </si>
  <si>
    <t>Tricosanoate</t>
    <phoneticPr fontId="4" type="noConversion"/>
  </si>
  <si>
    <t>Lignocerate</t>
    <phoneticPr fontId="4" type="noConversion"/>
  </si>
  <si>
    <t>Nervonate</t>
    <phoneticPr fontId="4" type="noConversion"/>
  </si>
  <si>
    <t>Docosahexaenote</t>
    <phoneticPr fontId="4" type="noConversion"/>
  </si>
  <si>
    <t>Heneicosadienoate</t>
    <phoneticPr fontId="4" type="noConversion"/>
  </si>
  <si>
    <t>c</t>
    <phoneticPr fontId="4" type="noConversion"/>
  </si>
  <si>
    <t>Fatty acid metabolomics was detected using GC-MS.</t>
    <phoneticPr fontId="4" type="noConversion"/>
  </si>
  <si>
    <t>Succinate</t>
    <phoneticPr fontId="4" type="noConversion"/>
  </si>
  <si>
    <t>Energy metabolism  were detected using High performance liquid phase（HPLC）.</t>
    <phoneticPr fontId="4" type="noConversion"/>
  </si>
  <si>
    <t>MEJA content were detected using GC-MS.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</si>
</sst>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DengXian"/>
      <family val="2"/>
      <charset val="134"/>
      <scheme val="minor"/>
    </font>
    <font>
      <sz val="11"/>
      <color theme="1"/>
      <name val="DengXian"/>
      <family val="2"/>
      <charset val="134"/>
      <scheme val="minor"/>
    </font>
    <font>
      <sz val="11"/>
      <color rgb="FFFF0000"/>
      <name val="DengXian"/>
      <family val="2"/>
      <charset val="134"/>
      <scheme val="minor"/>
    </font>
    <font>
      <b/>
      <sz val="11"/>
      <name val="宋体"/>
      <family val="2"/>
      <charset val="134"/>
    </font>
    <font>
      <sz val="9"/>
      <name val="DengXian"/>
      <family val="2"/>
      <charset val="134"/>
      <scheme val="minor"/>
    </font>
    <font>
      <b/>
      <sz val="1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1"/>
      <name val="宋体"/>
      <family val="3"/>
      <charset val="134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DengXian"/>
      <family val="2"/>
      <scheme val="minor"/>
    </font>
    <font>
      <b/>
      <sz val="11"/>
      <color rgb="FFFF0000"/>
      <name val="Times New Roman"/>
      <family val="1"/>
    </font>
    <font>
      <sz val="11"/>
      <color theme="1" tint="4.9989318521683403E-2"/>
      <name val="Times New Roman"/>
      <family val="1"/>
    </font>
    <font>
      <sz val="11"/>
      <color rgb="FF00B050"/>
      <name val="DengXian"/>
      <family val="2"/>
      <charset val="134"/>
      <scheme val="minor"/>
    </font>
    <font>
      <b/>
      <sz val="11"/>
      <color rgb="FF00B050"/>
      <name val="Times New Roman"/>
      <family val="1"/>
    </font>
    <font>
      <b/>
      <sz val="11"/>
      <color theme="1"/>
      <name val="DengXian"/>
      <family val="3"/>
      <charset val="134"/>
      <scheme val="minor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rgb="FFA5A5A5"/>
      </top>
      <bottom style="medium">
        <color rgb="FFA5A5A5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>
      <alignment vertical="center"/>
    </xf>
    <xf numFmtId="0" fontId="9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I68"/>
  <sheetViews>
    <sheetView tabSelected="1" workbookViewId="0">
      <selection activeCell="E30" sqref="E30"/>
    </sheetView>
  </sheetViews>
  <sheetFormatPr defaultColWidth="8.875" defaultRowHeight="14.25"/>
  <cols>
    <col min="1" max="1" width="12.5" customWidth="1"/>
  </cols>
  <sheetData>
    <row r="2" spans="1:139" ht="15.95">
      <c r="A2" s="28" t="s">
        <v>292</v>
      </c>
    </row>
    <row r="4" spans="1:139" s="27" customFormat="1" ht="15.95" thickBot="1">
      <c r="G4" s="27" t="s">
        <v>258</v>
      </c>
      <c r="K4" s="27" t="s">
        <v>259</v>
      </c>
      <c r="O4" s="27" t="s">
        <v>260</v>
      </c>
      <c r="S4" s="27" t="s">
        <v>261</v>
      </c>
      <c r="W4" s="27" t="s">
        <v>262</v>
      </c>
      <c r="AA4" s="27" t="s">
        <v>263</v>
      </c>
      <c r="AE4" s="27" t="s">
        <v>264</v>
      </c>
      <c r="AI4" s="27" t="s">
        <v>265</v>
      </c>
      <c r="AM4" s="27" t="s">
        <v>266</v>
      </c>
      <c r="AQ4" s="27" t="s">
        <v>266</v>
      </c>
      <c r="AU4" s="27" t="s">
        <v>267</v>
      </c>
      <c r="AY4" s="27" t="s">
        <v>268</v>
      </c>
      <c r="BC4" s="27" t="s">
        <v>269</v>
      </c>
      <c r="BG4" s="27" t="s">
        <v>270</v>
      </c>
      <c r="BK4" s="27" t="s">
        <v>271</v>
      </c>
      <c r="BO4" s="27" t="s">
        <v>272</v>
      </c>
      <c r="BS4" s="27" t="s">
        <v>273</v>
      </c>
      <c r="BW4" s="27" t="s">
        <v>274</v>
      </c>
      <c r="CA4" s="27" t="s">
        <v>275</v>
      </c>
      <c r="CE4" s="27" t="s">
        <v>276</v>
      </c>
      <c r="CI4" s="27" t="s">
        <v>277</v>
      </c>
      <c r="CM4" s="27" t="s">
        <v>278</v>
      </c>
      <c r="CQ4" s="27" t="s">
        <v>290</v>
      </c>
      <c r="CU4" s="27" t="s">
        <v>279</v>
      </c>
      <c r="CY4" s="27" t="s">
        <v>280</v>
      </c>
      <c r="DC4" s="27" t="s">
        <v>281</v>
      </c>
      <c r="DG4" s="27" t="s">
        <v>282</v>
      </c>
      <c r="DK4" s="27" t="s">
        <v>283</v>
      </c>
      <c r="DO4" s="27" t="s">
        <v>284</v>
      </c>
      <c r="DS4" s="27" t="s">
        <v>285</v>
      </c>
      <c r="DW4" s="27" t="s">
        <v>286</v>
      </c>
      <c r="EA4" s="27" t="s">
        <v>287</v>
      </c>
      <c r="EE4" s="27" t="s">
        <v>288</v>
      </c>
      <c r="EI4" s="27" t="s">
        <v>289</v>
      </c>
    </row>
    <row r="5" spans="1:139" s="2" customFormat="1" ht="65.099999999999994" thickBot="1">
      <c r="A5" s="1" t="s">
        <v>0</v>
      </c>
      <c r="B5" s="2" t="s">
        <v>1</v>
      </c>
      <c r="C5" s="2">
        <v>1</v>
      </c>
      <c r="D5" s="2">
        <v>2</v>
      </c>
      <c r="E5" s="3" t="s">
        <v>2</v>
      </c>
      <c r="G5" s="2" t="s">
        <v>257</v>
      </c>
      <c r="H5" s="2">
        <v>3</v>
      </c>
      <c r="I5" s="3" t="s">
        <v>3</v>
      </c>
      <c r="K5" s="2" t="s">
        <v>4</v>
      </c>
      <c r="L5" s="2">
        <v>4</v>
      </c>
      <c r="M5" s="4" t="s">
        <v>5</v>
      </c>
      <c r="O5" s="2" t="s">
        <v>6</v>
      </c>
      <c r="P5" s="2">
        <v>5</v>
      </c>
      <c r="Q5" s="4" t="s">
        <v>7</v>
      </c>
      <c r="S5" s="2" t="s">
        <v>8</v>
      </c>
      <c r="T5" s="2">
        <v>6</v>
      </c>
      <c r="U5" s="4" t="s">
        <v>9</v>
      </c>
      <c r="W5" s="2" t="s">
        <v>10</v>
      </c>
      <c r="X5" s="2">
        <v>7</v>
      </c>
      <c r="Y5" s="4" t="s">
        <v>11</v>
      </c>
      <c r="AA5" s="2" t="s">
        <v>12</v>
      </c>
      <c r="AB5" s="2">
        <v>8</v>
      </c>
      <c r="AC5" s="4" t="s">
        <v>13</v>
      </c>
      <c r="AE5" s="2" t="s">
        <v>14</v>
      </c>
      <c r="AF5" s="2">
        <v>9</v>
      </c>
      <c r="AG5" s="4" t="s">
        <v>15</v>
      </c>
      <c r="AI5" s="2" t="s">
        <v>16</v>
      </c>
      <c r="AJ5" s="2">
        <v>10</v>
      </c>
      <c r="AK5" s="4" t="s">
        <v>17</v>
      </c>
      <c r="AM5" s="2" t="s">
        <v>18</v>
      </c>
      <c r="AN5" s="2">
        <v>11</v>
      </c>
      <c r="AO5" s="4" t="s">
        <v>19</v>
      </c>
      <c r="AQ5" s="2" t="s">
        <v>20</v>
      </c>
      <c r="AR5" s="2">
        <v>12</v>
      </c>
      <c r="AS5" s="4" t="s">
        <v>21</v>
      </c>
      <c r="AU5" s="2" t="s">
        <v>22</v>
      </c>
      <c r="AV5" s="2">
        <v>13</v>
      </c>
      <c r="AW5" s="4" t="s">
        <v>23</v>
      </c>
      <c r="AY5" s="2" t="s">
        <v>24</v>
      </c>
      <c r="AZ5" s="2">
        <v>14</v>
      </c>
      <c r="BA5" s="4" t="s">
        <v>25</v>
      </c>
      <c r="BC5" s="2" t="s">
        <v>26</v>
      </c>
      <c r="BD5" s="2">
        <v>15</v>
      </c>
      <c r="BE5" s="4" t="s">
        <v>27</v>
      </c>
      <c r="BG5" s="2" t="s">
        <v>28</v>
      </c>
      <c r="BH5" s="2">
        <v>16</v>
      </c>
      <c r="BI5" s="4" t="s">
        <v>29</v>
      </c>
      <c r="BK5" s="2" t="s">
        <v>30</v>
      </c>
      <c r="BL5" s="2">
        <v>17</v>
      </c>
      <c r="BM5" s="4" t="s">
        <v>31</v>
      </c>
      <c r="BO5" s="2" t="s">
        <v>32</v>
      </c>
      <c r="BP5" s="2">
        <v>18</v>
      </c>
      <c r="BQ5" s="4" t="s">
        <v>33</v>
      </c>
      <c r="BS5" s="2" t="s">
        <v>34</v>
      </c>
      <c r="BT5" s="2">
        <v>19</v>
      </c>
      <c r="BU5" s="4" t="s">
        <v>35</v>
      </c>
      <c r="BW5" s="2" t="s">
        <v>36</v>
      </c>
      <c r="BX5" s="2">
        <v>20</v>
      </c>
      <c r="BY5" s="4" t="s">
        <v>37</v>
      </c>
      <c r="CA5" s="2" t="s">
        <v>38</v>
      </c>
      <c r="CB5" s="2">
        <v>21</v>
      </c>
      <c r="CC5" s="4" t="s">
        <v>39</v>
      </c>
      <c r="CE5" s="2" t="s">
        <v>40</v>
      </c>
      <c r="CF5" s="2">
        <v>22</v>
      </c>
      <c r="CG5" s="4" t="s">
        <v>41</v>
      </c>
      <c r="CI5" s="2" t="s">
        <v>42</v>
      </c>
      <c r="CJ5" s="2">
        <v>23</v>
      </c>
      <c r="CK5" s="4" t="s">
        <v>43</v>
      </c>
      <c r="CM5" s="2" t="s">
        <v>44</v>
      </c>
      <c r="CN5" s="2">
        <v>24</v>
      </c>
      <c r="CO5" s="4" t="s">
        <v>45</v>
      </c>
      <c r="CQ5" s="2" t="s">
        <v>46</v>
      </c>
      <c r="CR5" s="2">
        <v>25</v>
      </c>
      <c r="CS5" s="4" t="s">
        <v>47</v>
      </c>
      <c r="CU5" s="2" t="s">
        <v>48</v>
      </c>
      <c r="CV5" s="2">
        <v>26</v>
      </c>
      <c r="CW5" s="4" t="s">
        <v>49</v>
      </c>
      <c r="CY5" s="2" t="s">
        <v>50</v>
      </c>
      <c r="CZ5" s="2">
        <v>27</v>
      </c>
      <c r="DA5" s="4" t="s">
        <v>51</v>
      </c>
      <c r="DC5" s="2" t="s">
        <v>52</v>
      </c>
      <c r="DD5" s="2">
        <v>28</v>
      </c>
      <c r="DE5" s="4" t="s">
        <v>53</v>
      </c>
      <c r="DG5" s="2" t="s">
        <v>54</v>
      </c>
      <c r="DH5" s="2">
        <v>29</v>
      </c>
      <c r="DI5" s="4" t="s">
        <v>55</v>
      </c>
      <c r="DK5" s="2" t="s">
        <v>56</v>
      </c>
      <c r="DL5" s="2">
        <v>30</v>
      </c>
      <c r="DM5" s="4" t="s">
        <v>57</v>
      </c>
      <c r="DO5" s="2" t="s">
        <v>58</v>
      </c>
      <c r="DP5" s="2">
        <v>31</v>
      </c>
      <c r="DQ5" s="4" t="s">
        <v>59</v>
      </c>
      <c r="DS5" s="2" t="s">
        <v>60</v>
      </c>
      <c r="DT5" s="2">
        <v>32</v>
      </c>
      <c r="DU5" s="4" t="s">
        <v>61</v>
      </c>
      <c r="DW5" s="2" t="s">
        <v>62</v>
      </c>
      <c r="DX5" s="2">
        <v>33</v>
      </c>
      <c r="DY5" s="4" t="s">
        <v>63</v>
      </c>
      <c r="EA5" s="2" t="s">
        <v>64</v>
      </c>
      <c r="EB5" s="2">
        <v>34</v>
      </c>
      <c r="EC5" s="4" t="s">
        <v>65</v>
      </c>
      <c r="EE5" s="2" t="s">
        <v>66</v>
      </c>
      <c r="EF5" s="2">
        <v>35</v>
      </c>
      <c r="EG5" s="4" t="s">
        <v>67</v>
      </c>
      <c r="EI5" s="2" t="s">
        <v>68</v>
      </c>
    </row>
    <row r="6" spans="1:139" s="6" customFormat="1">
      <c r="A6" s="5"/>
      <c r="C6" s="7" t="s">
        <v>69</v>
      </c>
      <c r="D6" s="6" t="s">
        <v>70</v>
      </c>
      <c r="E6" s="7" t="s">
        <v>71</v>
      </c>
      <c r="F6" s="6" t="s">
        <v>72</v>
      </c>
      <c r="G6" s="6" t="s">
        <v>73</v>
      </c>
      <c r="H6" s="6" t="s">
        <v>74</v>
      </c>
      <c r="I6" s="6" t="s">
        <v>71</v>
      </c>
      <c r="J6" s="6" t="s">
        <v>75</v>
      </c>
      <c r="K6" s="6" t="s">
        <v>73</v>
      </c>
      <c r="L6" s="6" t="s">
        <v>76</v>
      </c>
      <c r="M6" s="6" t="s">
        <v>71</v>
      </c>
      <c r="N6" s="6" t="s">
        <v>77</v>
      </c>
      <c r="O6" s="6" t="s">
        <v>73</v>
      </c>
      <c r="P6" s="6" t="s">
        <v>78</v>
      </c>
      <c r="Q6" s="6" t="s">
        <v>71</v>
      </c>
      <c r="R6" s="6" t="s">
        <v>77</v>
      </c>
      <c r="S6" s="6" t="s">
        <v>73</v>
      </c>
      <c r="T6" s="6" t="s">
        <v>79</v>
      </c>
      <c r="U6" s="6" t="s">
        <v>71</v>
      </c>
      <c r="V6" s="6" t="s">
        <v>77</v>
      </c>
      <c r="W6" s="6" t="s">
        <v>73</v>
      </c>
      <c r="X6" s="6" t="s">
        <v>80</v>
      </c>
      <c r="Y6" s="6" t="s">
        <v>71</v>
      </c>
      <c r="Z6" s="6" t="s">
        <v>77</v>
      </c>
      <c r="AA6" s="6" t="s">
        <v>73</v>
      </c>
      <c r="AB6" s="6" t="s">
        <v>81</v>
      </c>
      <c r="AC6" s="6" t="s">
        <v>71</v>
      </c>
      <c r="AD6" s="6" t="s">
        <v>77</v>
      </c>
      <c r="AE6" s="6" t="s">
        <v>73</v>
      </c>
      <c r="AF6" s="6" t="s">
        <v>82</v>
      </c>
      <c r="AG6" s="6" t="s">
        <v>71</v>
      </c>
      <c r="AH6" s="6" t="s">
        <v>77</v>
      </c>
      <c r="AI6" s="6" t="s">
        <v>73</v>
      </c>
      <c r="AJ6" s="6" t="s">
        <v>83</v>
      </c>
      <c r="AK6" s="6" t="s">
        <v>71</v>
      </c>
      <c r="AL6" s="6" t="s">
        <v>77</v>
      </c>
      <c r="AM6" s="6" t="s">
        <v>73</v>
      </c>
      <c r="AN6" s="6" t="s">
        <v>84</v>
      </c>
      <c r="AO6" s="6" t="s">
        <v>71</v>
      </c>
      <c r="AP6" s="6" t="s">
        <v>77</v>
      </c>
      <c r="AQ6" s="6" t="s">
        <v>73</v>
      </c>
      <c r="AR6" s="6" t="s">
        <v>85</v>
      </c>
      <c r="AS6" s="6" t="s">
        <v>71</v>
      </c>
      <c r="AT6" s="6" t="s">
        <v>77</v>
      </c>
      <c r="AU6" s="6" t="s">
        <v>73</v>
      </c>
      <c r="AV6" s="6" t="s">
        <v>86</v>
      </c>
      <c r="AW6" s="6" t="s">
        <v>71</v>
      </c>
      <c r="AX6" s="6" t="s">
        <v>77</v>
      </c>
      <c r="AY6" s="6" t="s">
        <v>73</v>
      </c>
      <c r="AZ6" s="6" t="s">
        <v>87</v>
      </c>
      <c r="BA6" s="6" t="s">
        <v>71</v>
      </c>
      <c r="BB6" s="6" t="s">
        <v>77</v>
      </c>
      <c r="BC6" s="6" t="s">
        <v>73</v>
      </c>
      <c r="BD6" s="6" t="s">
        <v>88</v>
      </c>
      <c r="BE6" s="6" t="s">
        <v>71</v>
      </c>
      <c r="BF6" s="6" t="s">
        <v>77</v>
      </c>
      <c r="BG6" s="6" t="s">
        <v>73</v>
      </c>
      <c r="BH6" s="6" t="s">
        <v>89</v>
      </c>
      <c r="BI6" s="6" t="s">
        <v>71</v>
      </c>
      <c r="BJ6" s="6" t="s">
        <v>77</v>
      </c>
      <c r="BK6" s="6" t="s">
        <v>73</v>
      </c>
      <c r="BL6" s="6" t="s">
        <v>90</v>
      </c>
      <c r="BM6" s="6" t="s">
        <v>71</v>
      </c>
      <c r="BN6" s="6" t="s">
        <v>77</v>
      </c>
      <c r="BO6" s="6" t="s">
        <v>73</v>
      </c>
      <c r="BP6" s="6" t="s">
        <v>91</v>
      </c>
      <c r="BQ6" s="6" t="s">
        <v>71</v>
      </c>
      <c r="BR6" s="6" t="s">
        <v>77</v>
      </c>
      <c r="BS6" s="6" t="s">
        <v>73</v>
      </c>
      <c r="BT6" s="6" t="s">
        <v>92</v>
      </c>
      <c r="BU6" s="6" t="s">
        <v>71</v>
      </c>
      <c r="BV6" s="6" t="s">
        <v>77</v>
      </c>
      <c r="BW6" s="6" t="s">
        <v>73</v>
      </c>
      <c r="BX6" s="6" t="s">
        <v>93</v>
      </c>
      <c r="BY6" s="6" t="s">
        <v>71</v>
      </c>
      <c r="BZ6" s="6" t="s">
        <v>77</v>
      </c>
      <c r="CA6" s="6" t="s">
        <v>73</v>
      </c>
      <c r="CB6" s="6" t="s">
        <v>94</v>
      </c>
      <c r="CC6" s="6" t="s">
        <v>71</v>
      </c>
      <c r="CD6" s="6" t="s">
        <v>77</v>
      </c>
      <c r="CE6" s="6" t="s">
        <v>73</v>
      </c>
      <c r="CF6" s="6" t="s">
        <v>95</v>
      </c>
      <c r="CG6" s="6" t="s">
        <v>71</v>
      </c>
      <c r="CH6" s="6" t="s">
        <v>77</v>
      </c>
      <c r="CI6" s="6" t="s">
        <v>73</v>
      </c>
      <c r="CJ6" s="6" t="s">
        <v>96</v>
      </c>
      <c r="CK6" s="6" t="s">
        <v>71</v>
      </c>
      <c r="CL6" s="6" t="s">
        <v>77</v>
      </c>
      <c r="CM6" s="6" t="s">
        <v>73</v>
      </c>
      <c r="CN6" s="6" t="s">
        <v>97</v>
      </c>
      <c r="CO6" s="6" t="s">
        <v>71</v>
      </c>
      <c r="CP6" s="6" t="s">
        <v>77</v>
      </c>
      <c r="CQ6" s="6" t="s">
        <v>73</v>
      </c>
      <c r="CR6" s="6" t="s">
        <v>48</v>
      </c>
      <c r="CS6" s="6" t="s">
        <v>71</v>
      </c>
      <c r="CT6" s="6" t="s">
        <v>77</v>
      </c>
      <c r="CU6" s="6" t="s">
        <v>73</v>
      </c>
      <c r="CV6" s="6" t="s">
        <v>98</v>
      </c>
      <c r="CW6" s="6" t="s">
        <v>71</v>
      </c>
      <c r="CX6" s="6" t="s">
        <v>77</v>
      </c>
      <c r="CY6" s="6" t="s">
        <v>73</v>
      </c>
      <c r="CZ6" s="6" t="s">
        <v>99</v>
      </c>
      <c r="DA6" s="6" t="s">
        <v>71</v>
      </c>
      <c r="DB6" s="6" t="s">
        <v>77</v>
      </c>
      <c r="DC6" s="6" t="s">
        <v>73</v>
      </c>
      <c r="DD6" s="6" t="s">
        <v>100</v>
      </c>
      <c r="DE6" s="6" t="s">
        <v>71</v>
      </c>
      <c r="DF6" s="6" t="s">
        <v>77</v>
      </c>
      <c r="DG6" s="6" t="s">
        <v>73</v>
      </c>
      <c r="DH6" s="6" t="s">
        <v>101</v>
      </c>
      <c r="DI6" s="6" t="s">
        <v>71</v>
      </c>
      <c r="DJ6" s="6" t="s">
        <v>77</v>
      </c>
      <c r="DK6" s="6" t="s">
        <v>73</v>
      </c>
      <c r="DL6" s="6" t="s">
        <v>102</v>
      </c>
      <c r="DM6" s="6" t="s">
        <v>71</v>
      </c>
      <c r="DN6" s="6" t="s">
        <v>77</v>
      </c>
      <c r="DO6" s="6" t="s">
        <v>73</v>
      </c>
      <c r="DP6" s="6" t="s">
        <v>103</v>
      </c>
      <c r="DQ6" s="6" t="s">
        <v>71</v>
      </c>
      <c r="DR6" s="6" t="s">
        <v>77</v>
      </c>
      <c r="DS6" s="6" t="s">
        <v>73</v>
      </c>
      <c r="DT6" s="6" t="s">
        <v>104</v>
      </c>
      <c r="DU6" s="6" t="s">
        <v>71</v>
      </c>
      <c r="DV6" s="6" t="s">
        <v>77</v>
      </c>
      <c r="DW6" s="6" t="s">
        <v>73</v>
      </c>
      <c r="DX6" s="6" t="s">
        <v>64</v>
      </c>
      <c r="DY6" s="6" t="s">
        <v>71</v>
      </c>
      <c r="DZ6" s="6" t="s">
        <v>77</v>
      </c>
      <c r="EA6" s="6" t="s">
        <v>73</v>
      </c>
      <c r="EB6" s="6" t="s">
        <v>66</v>
      </c>
      <c r="EC6" s="6" t="s">
        <v>71</v>
      </c>
      <c r="ED6" s="6" t="s">
        <v>77</v>
      </c>
      <c r="EE6" s="6" t="s">
        <v>73</v>
      </c>
      <c r="EF6" s="6" t="s">
        <v>105</v>
      </c>
      <c r="EG6" s="6" t="s">
        <v>71</v>
      </c>
      <c r="EH6" s="6" t="s">
        <v>77</v>
      </c>
      <c r="EI6" s="6" t="s">
        <v>73</v>
      </c>
    </row>
    <row r="7" spans="1:139" s="9" customFormat="1" ht="14.1">
      <c r="A7" s="8" t="s">
        <v>106</v>
      </c>
      <c r="B7" s="9">
        <v>11.6</v>
      </c>
      <c r="C7" s="10">
        <v>1047035</v>
      </c>
      <c r="D7" s="10">
        <v>2867</v>
      </c>
      <c r="E7" s="9">
        <f>D7/C7</f>
        <v>2.7382083693477297E-3</v>
      </c>
      <c r="F7" s="10">
        <f>(E7-0.00213)/0.04676</f>
        <v>1.3007022441140499E-2</v>
      </c>
      <c r="G7" s="10">
        <f t="shared" ref="G7:G12" si="0">F7*1/B7*1000</f>
        <v>1.1212950380293534</v>
      </c>
      <c r="H7" s="10">
        <v>2563</v>
      </c>
      <c r="I7" s="9">
        <f t="shared" ref="I7:I12" si="1">H7/C7</f>
        <v>2.4478646845616432E-3</v>
      </c>
      <c r="J7" s="10">
        <f>(I7-0.0098)/0.06144</f>
        <v>-0.11966366073304617</v>
      </c>
      <c r="K7" s="10">
        <f t="shared" ref="K7:K12" si="2">J7*1/B7*1000</f>
        <v>-10.315832821814325</v>
      </c>
      <c r="L7" s="10">
        <v>2367</v>
      </c>
      <c r="M7" s="9">
        <f t="shared" ref="M7:M12" si="3">L7/C7</f>
        <v>2.2606694141074557E-3</v>
      </c>
      <c r="N7" s="10">
        <f>(M7-0.01351)/0.0653</f>
        <v>-0.17227152505195323</v>
      </c>
      <c r="O7" s="10">
        <f t="shared" ref="O7:O12" si="4">N7*1/B7*1000</f>
        <v>-14.850993538961486</v>
      </c>
      <c r="P7" s="10">
        <v>949</v>
      </c>
      <c r="Q7" s="9">
        <f t="shared" ref="Q7:Q12" si="5">P7/C7</f>
        <v>9.0636893704603956E-4</v>
      </c>
      <c r="R7" s="10">
        <f>(Q7-0.01329)/0.06623</f>
        <v>-0.18697917957049617</v>
      </c>
      <c r="S7" s="10">
        <f t="shared" ref="S7:S12" si="6">R7*1/B7*1000</f>
        <v>-16.118894790560017</v>
      </c>
      <c r="T7" s="10">
        <v>16262</v>
      </c>
      <c r="U7" s="9">
        <f t="shared" ref="U7:U12" si="7">T7/C7</f>
        <v>1.5531476980234663E-2</v>
      </c>
      <c r="V7" s="10">
        <f>(U7-0.01305)/0.06627</f>
        <v>3.7444952168925044E-2</v>
      </c>
      <c r="W7" s="9">
        <f t="shared" ref="W7:W12" si="8">V7*1/B7*1000</f>
        <v>3.2280131180107796</v>
      </c>
      <c r="X7" s="10">
        <v>1791</v>
      </c>
      <c r="Y7" s="9">
        <f t="shared" ref="Y7:Y12" si="9">X7/C7</f>
        <v>1.7105445376706604E-3</v>
      </c>
      <c r="Z7" s="10">
        <f>(Y7-0.0104)/0.06499</f>
        <v>-0.1337045001127764</v>
      </c>
      <c r="AA7" s="9">
        <f t="shared" ref="AA7:AA12" si="10">Z7*1/B7*1000</f>
        <v>-11.526250009722103</v>
      </c>
      <c r="AB7" s="10">
        <v>75596</v>
      </c>
      <c r="AC7" s="9">
        <f t="shared" ref="AC7:AC12" si="11">AB7/C7</f>
        <v>7.220006972068746E-2</v>
      </c>
      <c r="AD7" s="11">
        <f>(AC7-0.007439)/0.06286</f>
        <v>1.0302429163329216</v>
      </c>
      <c r="AE7" s="9">
        <f t="shared" ref="AE7:AE12" si="12">AD7*1/B7*1000</f>
        <v>88.814044511458761</v>
      </c>
      <c r="AF7" s="10">
        <v>6960</v>
      </c>
      <c r="AG7" s="9">
        <f t="shared" ref="AG7:AG12" si="13">AF7/C7</f>
        <v>6.6473422569446102E-3</v>
      </c>
      <c r="AH7" s="10">
        <f>(AG7-0.001828)/0.02105</f>
        <v>0.22894737562682235</v>
      </c>
      <c r="AI7" s="9">
        <f t="shared" ref="AI7:AI12" si="14">AH7*1/B7*1000</f>
        <v>19.736842726450202</v>
      </c>
      <c r="AJ7" s="10">
        <v>28056</v>
      </c>
      <c r="AK7" s="9">
        <f t="shared" ref="AK7:AK12" si="15">AJ7/C7</f>
        <v>2.679566585644224E-2</v>
      </c>
      <c r="AL7" s="10">
        <f>(AK7-0.002372)/0.06002</f>
        <v>0.40692545578877443</v>
      </c>
      <c r="AM7" s="9">
        <f t="shared" ref="AM7:AM12" si="16">AL7*1/B7*1000</f>
        <v>35.079780671446073</v>
      </c>
      <c r="AN7" s="10">
        <v>867</v>
      </c>
      <c r="AO7" s="9">
        <f t="shared" ref="AO7:AO12" si="17">AN7/C7</f>
        <v>8.2805254838663462E-4</v>
      </c>
      <c r="AP7" s="10">
        <f>(AO7-0.000183)/0.0211</f>
        <v>3.0571210824011118E-2</v>
      </c>
      <c r="AQ7" s="9">
        <f t="shared" ref="AQ7:AQ12" si="18">AP7*1/B7*1000</f>
        <v>2.6354492089664761</v>
      </c>
      <c r="AR7" s="10">
        <v>3294580</v>
      </c>
      <c r="AS7" s="9">
        <f t="shared" ref="AS7:AS12" si="19">AR7/C7</f>
        <v>3.1465805823110022</v>
      </c>
      <c r="AT7" s="10">
        <f>(AS7-0.01812)/0.04866</f>
        <v>64.292243779510926</v>
      </c>
      <c r="AU7" s="9">
        <f t="shared" ref="AU7:AU12" si="20">AT7*1/B7*1000</f>
        <v>5542.4348085785286</v>
      </c>
      <c r="AV7" s="10">
        <v>9700</v>
      </c>
      <c r="AW7" s="9">
        <f t="shared" ref="AW7:AW12" si="21">AV7/C7</f>
        <v>9.2642557316613104E-3</v>
      </c>
      <c r="AX7" s="10">
        <f>(AW7+0.001037)/0.005242</f>
        <v>1.9651384455668275</v>
      </c>
      <c r="AY7" s="9">
        <f t="shared" ref="AY7:AY12" si="22">AX7*1/B7*1000</f>
        <v>169.40848668679547</v>
      </c>
      <c r="AZ7" s="10">
        <v>52327</v>
      </c>
      <c r="BA7" s="9">
        <f t="shared" ref="BA7:BA12" si="23">AZ7/C7</f>
        <v>4.9976361821715609E-2</v>
      </c>
      <c r="BB7" s="10">
        <f>(BA7+0.00653)/0.04728</f>
        <v>1.195143016533748</v>
      </c>
      <c r="BC7" s="9">
        <f t="shared" ref="BC7:BC12" si="24">BB7*1/B7*1000</f>
        <v>103.02957039084035</v>
      </c>
      <c r="BD7" s="10">
        <v>20637</v>
      </c>
      <c r="BE7" s="9">
        <f t="shared" ref="BE7:BE12" si="25">BD7/C7</f>
        <v>1.9709942838587059E-2</v>
      </c>
      <c r="BF7" s="10">
        <f>(BE7+0.0004085)/0.0152</f>
        <v>1.323581765696517</v>
      </c>
      <c r="BG7" s="9">
        <f t="shared" ref="BG7:BG12" si="26">BF7*1/B7*1000</f>
        <v>114.10187635314801</v>
      </c>
      <c r="BH7" s="10">
        <v>1725291</v>
      </c>
      <c r="BI7" s="9">
        <f t="shared" ref="BI7:BI12" si="27">BH7/C7</f>
        <v>1.6477873232508942</v>
      </c>
      <c r="BJ7" s="10">
        <f>(BI7+0.01075)/0.03928</f>
        <v>42.223455276244756</v>
      </c>
      <c r="BK7" s="9">
        <f t="shared" ref="BK7:BK12" si="28">BJ7*1/B7*1000</f>
        <v>3639.9530410555826</v>
      </c>
      <c r="BL7" s="10">
        <v>792124</v>
      </c>
      <c r="BM7" s="9">
        <f t="shared" ref="BM7:BM12" si="29">BL7/C7</f>
        <v>0.75654013476149318</v>
      </c>
      <c r="BN7" s="10">
        <f>(BM7+0.004749)/0.01123</f>
        <v>67.790662044656557</v>
      </c>
      <c r="BO7" s="9">
        <f t="shared" ref="BO7:BO12" si="30">BN7*1/B7*1000</f>
        <v>5844.0225900566002</v>
      </c>
      <c r="BP7" s="10">
        <v>1860683</v>
      </c>
      <c r="BQ7" s="9">
        <f t="shared" ref="BQ7:BQ12" si="31">BP7/C7</f>
        <v>1.7770972317066764</v>
      </c>
      <c r="BR7" s="10">
        <f>(BQ7+0.012)/0.01367</f>
        <v>130.87763216581394</v>
      </c>
      <c r="BS7" s="9">
        <f t="shared" ref="BS7:BS12" si="32">BR7*1/B7*1000</f>
        <v>11282.554497052926</v>
      </c>
      <c r="BT7" s="10" t="s">
        <v>107</v>
      </c>
      <c r="BU7" s="10" t="s">
        <v>107</v>
      </c>
      <c r="BV7" s="10" t="s">
        <v>107</v>
      </c>
      <c r="BW7" s="10" t="s">
        <v>107</v>
      </c>
      <c r="BX7" s="10">
        <v>2047330</v>
      </c>
      <c r="BY7" s="9">
        <f t="shared" ref="BY7:BY12" si="33">BX7/C7</f>
        <v>1.9553596584641393</v>
      </c>
      <c r="BZ7" s="10">
        <f>(BY7+0.009707)/0.01615</f>
        <v>121.67595408446681</v>
      </c>
      <c r="CA7" s="9">
        <f t="shared" ref="CA7:CA12" si="34">BZ7*1/B7*1000</f>
        <v>10489.306386591967</v>
      </c>
      <c r="CB7" s="10">
        <v>334144</v>
      </c>
      <c r="CC7" s="9">
        <f t="shared" ref="CC7:CC12" si="35">CB7/C7</f>
        <v>0.31913355331961207</v>
      </c>
      <c r="CD7" s="10">
        <f>(CC7+0.01316)/0.02236</f>
        <v>14.861071257585513</v>
      </c>
      <c r="CE7" s="9">
        <f t="shared" ref="CE7:CE12" si="36">CD7*1/B7*1000</f>
        <v>1281.1268325504752</v>
      </c>
      <c r="CF7" s="10">
        <v>864263</v>
      </c>
      <c r="CG7" s="9">
        <f t="shared" ref="CG7:CG12" si="37">CF7/C7</f>
        <v>0.82543850014564935</v>
      </c>
      <c r="CH7" s="10">
        <f>(CG7+0.004561)/0.007987</f>
        <v>103.91880557726924</v>
      </c>
      <c r="CI7" s="9">
        <f t="shared" ref="CI7:CI12" si="38">CH7*1/B7*1000</f>
        <v>8958.5177221783833</v>
      </c>
      <c r="CJ7" s="10">
        <v>127742</v>
      </c>
      <c r="CK7" s="12">
        <f t="shared" ref="CK7:CK12" si="39">CJ7/C7</f>
        <v>0.12200356244060609</v>
      </c>
      <c r="CL7" s="13">
        <f>(CK7+0.005926)/0.008431</f>
        <v>15.173711593002738</v>
      </c>
      <c r="CM7" s="9">
        <f t="shared" ref="CM7:CM12" si="40">CL7*1/B7*1000</f>
        <v>1308.0785856036844</v>
      </c>
      <c r="CN7" s="10">
        <v>8385</v>
      </c>
      <c r="CO7" s="9">
        <f t="shared" ref="CO7:CO12" si="41">CN7/C7</f>
        <v>8.0083282793793897E-3</v>
      </c>
      <c r="CP7" s="11">
        <f>(CO7+0.01114)/0.01594</f>
        <v>1.2012752998355953</v>
      </c>
      <c r="CQ7" s="9">
        <f t="shared" ref="CQ7:CQ12" si="42">CP7*1/B7*1000</f>
        <v>103.55821550306857</v>
      </c>
      <c r="CR7" s="10" t="s">
        <v>107</v>
      </c>
      <c r="CS7" s="10" t="s">
        <v>108</v>
      </c>
      <c r="CT7" s="10" t="s">
        <v>109</v>
      </c>
      <c r="CU7" s="10" t="s">
        <v>108</v>
      </c>
      <c r="CV7" s="10" t="s">
        <v>109</v>
      </c>
      <c r="CW7" s="10" t="s">
        <v>108</v>
      </c>
      <c r="CX7" s="10" t="s">
        <v>109</v>
      </c>
      <c r="CY7" s="10" t="s">
        <v>109</v>
      </c>
      <c r="CZ7" s="10">
        <v>39422</v>
      </c>
      <c r="DA7" s="9">
        <f t="shared" ref="DA7:DA12" si="43">CZ7/C7</f>
        <v>3.7651081386964144E-2</v>
      </c>
      <c r="DB7" s="10">
        <f>(DA7+0.01828)/0.009896</f>
        <v>5.6518877715202249</v>
      </c>
      <c r="DC7" s="9">
        <f t="shared" ref="DC7:DC12" si="44">DB7*1/B7*1000</f>
        <v>487.23170444139873</v>
      </c>
      <c r="DD7" s="10" t="s">
        <v>107</v>
      </c>
      <c r="DE7" s="10" t="s">
        <v>107</v>
      </c>
      <c r="DF7" s="10" t="s">
        <v>109</v>
      </c>
      <c r="DG7" s="10" t="s">
        <v>107</v>
      </c>
      <c r="DH7" s="10">
        <v>47302</v>
      </c>
      <c r="DI7" s="9">
        <f t="shared" ref="DI7:DI12" si="45">DH7/C7</f>
        <v>4.5177095321550856E-2</v>
      </c>
      <c r="DJ7" s="10">
        <f>(DI7+0.003745)/0.008943</f>
        <v>5.4704344539361349</v>
      </c>
      <c r="DK7" s="9">
        <f t="shared" ref="DK7:DK12" si="46">DJ7*1/B7*1000</f>
        <v>471.58917706345994</v>
      </c>
      <c r="DL7" s="10">
        <v>58923</v>
      </c>
      <c r="DM7" s="9">
        <f t="shared" ref="DM7:DM12" si="47">DL7/C7</f>
        <v>5.6276055719245301E-2</v>
      </c>
      <c r="DN7" s="10">
        <f>(DM7+0.004415)/0.004066</f>
        <v>14.926477058348574</v>
      </c>
      <c r="DO7" s="9">
        <f t="shared" ref="DO7:DO12" si="48">DN7*1/B7*1000</f>
        <v>1286.7652636507391</v>
      </c>
      <c r="DP7" s="10" t="s">
        <v>109</v>
      </c>
      <c r="DQ7" s="10" t="s">
        <v>107</v>
      </c>
      <c r="DR7" s="10" t="s">
        <v>110</v>
      </c>
      <c r="DS7" s="10" t="s">
        <v>109</v>
      </c>
      <c r="DT7" s="10" t="s">
        <v>107</v>
      </c>
      <c r="DU7" s="10" t="s">
        <v>109</v>
      </c>
      <c r="DV7" s="10" t="s">
        <v>109</v>
      </c>
      <c r="DW7" s="10" t="s">
        <v>107</v>
      </c>
      <c r="DX7" s="10">
        <v>8991</v>
      </c>
      <c r="DY7" s="9">
        <f t="shared" ref="DY7:DY12" si="49">DX7/C7</f>
        <v>8.5871054931306017E-3</v>
      </c>
      <c r="DZ7" s="10">
        <f>(DY7+0.001575)/0.002986</f>
        <v>3.4032503325956469</v>
      </c>
      <c r="EA7" s="9">
        <f t="shared" ref="EA7:EA12" si="50">DZ7*1/B7*1000</f>
        <v>293.3836493616937</v>
      </c>
      <c r="EB7" s="10" t="s">
        <v>107</v>
      </c>
      <c r="EC7" s="10" t="s">
        <v>109</v>
      </c>
      <c r="ED7" s="10" t="s">
        <v>107</v>
      </c>
      <c r="EE7" s="10" t="s">
        <v>110</v>
      </c>
      <c r="EF7" s="10" t="s">
        <v>107</v>
      </c>
      <c r="EG7" s="10" t="s">
        <v>110</v>
      </c>
      <c r="EH7" s="10" t="s">
        <v>107</v>
      </c>
      <c r="EI7" s="10" t="s">
        <v>107</v>
      </c>
    </row>
    <row r="8" spans="1:139" s="10" customFormat="1" ht="14.1">
      <c r="A8" s="8" t="s">
        <v>111</v>
      </c>
      <c r="B8" s="10">
        <v>12</v>
      </c>
      <c r="C8" s="10">
        <v>798518</v>
      </c>
      <c r="D8" s="10">
        <v>2801</v>
      </c>
      <c r="E8" s="9">
        <f t="shared" ref="E8:E12" si="51">D8/C8</f>
        <v>3.5077481033614771E-3</v>
      </c>
      <c r="F8" s="10">
        <f t="shared" ref="F8:F12" si="52">(E8-0.00213)/0.04676</f>
        <v>2.9464245153153917E-2</v>
      </c>
      <c r="G8" s="10">
        <f t="shared" si="0"/>
        <v>2.4553537627628264</v>
      </c>
      <c r="H8" s="10">
        <v>2496</v>
      </c>
      <c r="I8" s="9">
        <f t="shared" si="1"/>
        <v>3.125790526951177E-3</v>
      </c>
      <c r="J8" s="10">
        <f t="shared" ref="J8:J12" si="53">(I8-0.0098)/0.06144</f>
        <v>-0.10862971147540401</v>
      </c>
      <c r="K8" s="10">
        <f t="shared" si="2"/>
        <v>-9.0524759562836685</v>
      </c>
      <c r="L8" s="10">
        <v>2289</v>
      </c>
      <c r="M8" s="9">
        <f t="shared" si="3"/>
        <v>2.8665603029612357E-3</v>
      </c>
      <c r="N8" s="10">
        <f t="shared" ref="N8:N12" si="54">(M8-0.01351)/0.0653</f>
        <v>-0.16299295095005767</v>
      </c>
      <c r="O8" s="10">
        <f t="shared" si="4"/>
        <v>-13.582745912504807</v>
      </c>
      <c r="P8" s="10">
        <v>852</v>
      </c>
      <c r="Q8" s="9">
        <f t="shared" si="5"/>
        <v>1.0669765741035267E-3</v>
      </c>
      <c r="R8" s="10">
        <f t="shared" ref="R8:R12" si="55">(Q8-0.01329)/0.06623</f>
        <v>-0.18455418127580364</v>
      </c>
      <c r="S8" s="10">
        <f t="shared" si="6"/>
        <v>-15.379515106316971</v>
      </c>
      <c r="T8" s="10">
        <v>15697</v>
      </c>
      <c r="U8" s="9">
        <f t="shared" si="7"/>
        <v>1.9657665825942559E-2</v>
      </c>
      <c r="V8" s="10">
        <f t="shared" ref="V8:V12" si="56">(U8-0.01305)/0.06627</f>
        <v>9.9708251485476962E-2</v>
      </c>
      <c r="W8" s="9">
        <f t="shared" si="8"/>
        <v>8.3090209571230815</v>
      </c>
      <c r="X8" s="10">
        <v>1734</v>
      </c>
      <c r="Y8" s="9">
        <f t="shared" si="9"/>
        <v>2.1715227458867551E-3</v>
      </c>
      <c r="Z8" s="10">
        <f t="shared" ref="Z8:Z12" si="57">(Y8-0.0104)/0.06499</f>
        <v>-0.12661143643811729</v>
      </c>
      <c r="AA8" s="9">
        <f t="shared" si="10"/>
        <v>-10.550953036509775</v>
      </c>
      <c r="AB8" s="10">
        <v>73831</v>
      </c>
      <c r="AC8" s="9">
        <f t="shared" si="11"/>
        <v>9.2460032209668405E-2</v>
      </c>
      <c r="AD8" s="11">
        <f t="shared" ref="AD8:AD12" si="58">(AC8-0.007439)/0.06286</f>
        <v>1.3525458512514859</v>
      </c>
      <c r="AE8" s="9">
        <f t="shared" si="12"/>
        <v>112.71215427095716</v>
      </c>
      <c r="AF8" s="10">
        <v>7274</v>
      </c>
      <c r="AG8" s="9">
        <f t="shared" si="13"/>
        <v>9.1093751174049931E-3</v>
      </c>
      <c r="AH8" s="10">
        <f t="shared" ref="AH8:AH12" si="59">(AG8-0.001828)/0.02105</f>
        <v>0.34590855664631798</v>
      </c>
      <c r="AI8" s="9">
        <f t="shared" si="14"/>
        <v>28.825713053859833</v>
      </c>
      <c r="AJ8" s="10">
        <v>27356</v>
      </c>
      <c r="AK8" s="9">
        <f t="shared" si="15"/>
        <v>3.4258463804197274E-2</v>
      </c>
      <c r="AL8" s="10">
        <f t="shared" ref="AL8:AL12" si="60">(AK8-0.002372)/0.06002</f>
        <v>0.53126397541148407</v>
      </c>
      <c r="AM8" s="9">
        <f t="shared" si="16"/>
        <v>44.271997950957008</v>
      </c>
      <c r="AN8" s="10">
        <v>819</v>
      </c>
      <c r="AO8" s="9">
        <f t="shared" si="17"/>
        <v>1.025650016655855E-3</v>
      </c>
      <c r="AP8" s="10">
        <f t="shared" ref="AP8:AP12" si="61">(AO8-0.000183)/0.0211</f>
        <v>3.9936019746722985E-2</v>
      </c>
      <c r="AQ8" s="9">
        <f t="shared" si="18"/>
        <v>3.3280016455602488</v>
      </c>
      <c r="AR8" s="10">
        <v>3216727</v>
      </c>
      <c r="AS8" s="9">
        <f t="shared" si="19"/>
        <v>4.0283713078477881</v>
      </c>
      <c r="AT8" s="10">
        <f t="shared" ref="AT8:AT12" si="62">(AS8-0.01812)/0.04866</f>
        <v>82.413713683678338</v>
      </c>
      <c r="AU8" s="9">
        <f t="shared" si="20"/>
        <v>6867.8094736398616</v>
      </c>
      <c r="AV8" s="10">
        <v>9538</v>
      </c>
      <c r="AW8" s="9">
        <f t="shared" si="21"/>
        <v>1.1944627422299811E-2</v>
      </c>
      <c r="AX8" s="10">
        <f t="shared" ref="AX8:AX12" si="63">(AW8+0.001037)/0.005242</f>
        <v>2.4764645979206046</v>
      </c>
      <c r="AY8" s="9">
        <f t="shared" si="22"/>
        <v>206.37204982671705</v>
      </c>
      <c r="AZ8" s="10">
        <v>51358</v>
      </c>
      <c r="BA8" s="9">
        <f t="shared" si="23"/>
        <v>6.4316646587803908E-2</v>
      </c>
      <c r="BB8" s="10">
        <f t="shared" ref="BB8:BB12" si="64">(BA8+0.00653)/0.04728</f>
        <v>1.4984485318909453</v>
      </c>
      <c r="BC8" s="9">
        <f t="shared" si="24"/>
        <v>124.87071099091212</v>
      </c>
      <c r="BD8" s="10">
        <v>19739</v>
      </c>
      <c r="BE8" s="9">
        <f t="shared" si="25"/>
        <v>2.4719542953321027E-2</v>
      </c>
      <c r="BF8" s="10">
        <f t="shared" ref="BF8:BF12" si="65">(BE8+0.0004085)/0.0152</f>
        <v>1.6531607206132255</v>
      </c>
      <c r="BG8" s="9">
        <f t="shared" si="26"/>
        <v>137.76339338443546</v>
      </c>
      <c r="BH8" s="10">
        <v>1684742</v>
      </c>
      <c r="BI8" s="9">
        <f t="shared" si="27"/>
        <v>2.1098359711365302</v>
      </c>
      <c r="BJ8" s="10">
        <f t="shared" ref="BJ8:BJ12" si="66">(BI8+0.01075)/0.03928</f>
        <v>53.986404560502287</v>
      </c>
      <c r="BK8" s="9">
        <f t="shared" si="28"/>
        <v>4498.867046708524</v>
      </c>
      <c r="BL8" s="10">
        <v>780346</v>
      </c>
      <c r="BM8" s="9">
        <f t="shared" si="29"/>
        <v>0.97724284236548209</v>
      </c>
      <c r="BN8" s="10">
        <f t="shared" ref="BN8:BN12" si="67">(BM8+0.004749)/0.01123</f>
        <v>87.44361908864488</v>
      </c>
      <c r="BO8" s="9">
        <f t="shared" si="30"/>
        <v>7286.9682573870732</v>
      </c>
      <c r="BP8" s="10">
        <v>1833715</v>
      </c>
      <c r="BQ8" s="9">
        <f t="shared" si="31"/>
        <v>2.29639782697447</v>
      </c>
      <c r="BR8" s="10">
        <f t="shared" ref="BR8:BR12" si="68">(BQ8+0.012)/0.01367</f>
        <v>168.86597124904682</v>
      </c>
      <c r="BS8" s="9">
        <f t="shared" si="32"/>
        <v>14072.164270753901</v>
      </c>
      <c r="BT8" s="10" t="s">
        <v>107</v>
      </c>
      <c r="BU8" s="10" t="s">
        <v>107</v>
      </c>
      <c r="BV8" s="10" t="s">
        <v>107</v>
      </c>
      <c r="BW8" s="10" t="s">
        <v>109</v>
      </c>
      <c r="BX8" s="10">
        <v>2007165</v>
      </c>
      <c r="BY8" s="9">
        <f t="shared" si="33"/>
        <v>2.5136127175592784</v>
      </c>
      <c r="BZ8" s="10">
        <f t="shared" ref="BZ8:BZ12" si="69">(BY8+0.009707)/0.01615</f>
        <v>156.24270696961477</v>
      </c>
      <c r="CA8" s="9">
        <f t="shared" si="34"/>
        <v>13020.225580801231</v>
      </c>
      <c r="CB8" s="10">
        <v>330106</v>
      </c>
      <c r="CC8" s="9">
        <f t="shared" si="35"/>
        <v>0.41339832038851976</v>
      </c>
      <c r="CD8" s="10">
        <f t="shared" ref="CD8:CD12" si="70">(CC8+0.01316)/0.02236</f>
        <v>19.076847960130578</v>
      </c>
      <c r="CE8" s="9">
        <f t="shared" si="36"/>
        <v>1589.7373300108816</v>
      </c>
      <c r="CF8" s="10">
        <v>861305</v>
      </c>
      <c r="CG8" s="9">
        <f t="shared" si="37"/>
        <v>1.0786294109838477</v>
      </c>
      <c r="CH8" s="10">
        <f t="shared" ref="CH8:CH12" si="71">(CG8+0.004561)/0.007987</f>
        <v>135.61918254461597</v>
      </c>
      <c r="CI8" s="9">
        <f t="shared" si="38"/>
        <v>11301.598545384664</v>
      </c>
      <c r="CJ8" s="10">
        <v>126822</v>
      </c>
      <c r="CK8" s="12">
        <f t="shared" si="39"/>
        <v>0.15882171723117075</v>
      </c>
      <c r="CL8" s="13">
        <f t="shared" ref="CL8:CL12" si="72">(CK8+0.005926)/0.008431</f>
        <v>19.540708958744009</v>
      </c>
      <c r="CM8" s="9">
        <f t="shared" si="40"/>
        <v>1628.3924132286672</v>
      </c>
      <c r="CN8" s="10">
        <v>8332</v>
      </c>
      <c r="CO8" s="9">
        <f t="shared" si="41"/>
        <v>1.0434329595575805E-2</v>
      </c>
      <c r="CP8" s="11">
        <f t="shared" ref="CP8:CP12" si="73">(CO8+0.01114)/0.01594</f>
        <v>1.3534711164100257</v>
      </c>
      <c r="CQ8" s="9">
        <f t="shared" si="42"/>
        <v>112.78925970083547</v>
      </c>
      <c r="CR8" s="10" t="s">
        <v>107</v>
      </c>
      <c r="CS8" s="10" t="s">
        <v>109</v>
      </c>
      <c r="CT8" s="10" t="s">
        <v>108</v>
      </c>
      <c r="CU8" s="10" t="s">
        <v>107</v>
      </c>
      <c r="CV8" s="10" t="s">
        <v>107</v>
      </c>
      <c r="CW8" s="10" t="s">
        <v>107</v>
      </c>
      <c r="CX8" s="10" t="s">
        <v>109</v>
      </c>
      <c r="CY8" s="10" t="s">
        <v>107</v>
      </c>
      <c r="CZ8" s="10">
        <v>39582</v>
      </c>
      <c r="DA8" s="9">
        <f t="shared" si="43"/>
        <v>4.9569327178598355E-2</v>
      </c>
      <c r="DB8" s="10">
        <f t="shared" ref="DB8:DB12" si="74">(DA8+0.01828)/0.009896</f>
        <v>6.8562375887831806</v>
      </c>
      <c r="DC8" s="9">
        <f t="shared" si="44"/>
        <v>571.3531323985984</v>
      </c>
      <c r="DD8" s="10" t="s">
        <v>107</v>
      </c>
      <c r="DE8" s="10" t="s">
        <v>107</v>
      </c>
      <c r="DF8" s="10" t="s">
        <v>107</v>
      </c>
      <c r="DG8" s="10" t="s">
        <v>107</v>
      </c>
      <c r="DH8" s="10">
        <v>47593</v>
      </c>
      <c r="DI8" s="9">
        <f t="shared" si="45"/>
        <v>5.9601662079001347E-2</v>
      </c>
      <c r="DJ8" s="10">
        <f t="shared" ref="DJ8:DJ12" si="75">(DI8+0.003745)/0.008943</f>
        <v>7.0833794117188136</v>
      </c>
      <c r="DK8" s="9">
        <f t="shared" si="46"/>
        <v>590.28161764323454</v>
      </c>
      <c r="DL8" s="10">
        <v>59356</v>
      </c>
      <c r="DM8" s="9">
        <f t="shared" si="47"/>
        <v>7.4332701329212367E-2</v>
      </c>
      <c r="DN8" s="10">
        <f t="shared" ref="DN8:DN12" si="76">(DM8+0.004415)/0.004066</f>
        <v>19.367363829122571</v>
      </c>
      <c r="DO8" s="9">
        <f t="shared" si="48"/>
        <v>1613.9469857602141</v>
      </c>
      <c r="DP8" s="10" t="s">
        <v>109</v>
      </c>
      <c r="DQ8" s="10" t="s">
        <v>107</v>
      </c>
      <c r="DR8" s="10" t="s">
        <v>107</v>
      </c>
      <c r="DS8" s="10" t="s">
        <v>109</v>
      </c>
      <c r="DT8" s="10" t="s">
        <v>109</v>
      </c>
      <c r="DU8" s="10" t="s">
        <v>107</v>
      </c>
      <c r="DV8" s="10" t="s">
        <v>108</v>
      </c>
      <c r="DW8" s="10" t="s">
        <v>107</v>
      </c>
      <c r="DX8" s="10">
        <v>9194</v>
      </c>
      <c r="DY8" s="9">
        <f t="shared" si="49"/>
        <v>1.1513829368905899E-2</v>
      </c>
      <c r="DZ8" s="10">
        <f t="shared" ref="DZ8:DZ12" si="77">(DY8+0.001575)/0.002986</f>
        <v>4.3833989848981574</v>
      </c>
      <c r="EA8" s="9">
        <f t="shared" si="50"/>
        <v>365.28324874151315</v>
      </c>
      <c r="EB8" s="10" t="s">
        <v>107</v>
      </c>
      <c r="EC8" s="10" t="s">
        <v>107</v>
      </c>
      <c r="ED8" s="10" t="s">
        <v>109</v>
      </c>
      <c r="EE8" s="10" t="s">
        <v>109</v>
      </c>
      <c r="EF8" s="10" t="s">
        <v>108</v>
      </c>
      <c r="EG8" s="10" t="s">
        <v>107</v>
      </c>
      <c r="EH8" s="10" t="s">
        <v>109</v>
      </c>
      <c r="EI8" s="10" t="s">
        <v>107</v>
      </c>
    </row>
    <row r="9" spans="1:139" s="10" customFormat="1" ht="14.1">
      <c r="A9" s="8" t="s">
        <v>112</v>
      </c>
      <c r="B9" s="10">
        <v>10.199999999999999</v>
      </c>
      <c r="C9" s="10">
        <v>898160</v>
      </c>
      <c r="D9" s="10">
        <v>2804</v>
      </c>
      <c r="E9" s="9">
        <f t="shared" si="51"/>
        <v>3.1219381847332325E-3</v>
      </c>
      <c r="F9" s="10">
        <f t="shared" si="52"/>
        <v>2.1213391461360833E-2</v>
      </c>
      <c r="G9" s="10">
        <f t="shared" si="0"/>
        <v>2.079744260917729</v>
      </c>
      <c r="H9" s="10">
        <v>2440</v>
      </c>
      <c r="I9" s="9">
        <f t="shared" si="1"/>
        <v>2.7166651821501739E-3</v>
      </c>
      <c r="J9" s="10">
        <f t="shared" si="53"/>
        <v>-0.11528865263427451</v>
      </c>
      <c r="K9" s="10">
        <f t="shared" si="2"/>
        <v>-11.302809081791619</v>
      </c>
      <c r="L9" s="10">
        <v>2274</v>
      </c>
      <c r="M9" s="9">
        <f t="shared" si="3"/>
        <v>2.531842878774383E-3</v>
      </c>
      <c r="N9" s="10">
        <f t="shared" si="54"/>
        <v>-0.16811879205552246</v>
      </c>
      <c r="O9" s="10">
        <f t="shared" si="4"/>
        <v>-16.482234515247303</v>
      </c>
      <c r="P9" s="10">
        <v>845</v>
      </c>
      <c r="Q9" s="9">
        <f t="shared" si="5"/>
        <v>9.4081232742495766E-4</v>
      </c>
      <c r="R9" s="10">
        <f t="shared" si="55"/>
        <v>-0.18645912233995232</v>
      </c>
      <c r="S9" s="10">
        <f t="shared" si="6"/>
        <v>-18.28030611176003</v>
      </c>
      <c r="T9" s="10">
        <v>15669</v>
      </c>
      <c r="U9" s="9">
        <f t="shared" si="7"/>
        <v>1.7445666696356995E-2</v>
      </c>
      <c r="V9" s="10">
        <f t="shared" si="56"/>
        <v>6.6329661933861389E-2</v>
      </c>
      <c r="W9" s="9">
        <f t="shared" si="8"/>
        <v>6.5029080327315096</v>
      </c>
      <c r="X9" s="10">
        <v>1717</v>
      </c>
      <c r="Y9" s="9">
        <f t="shared" si="9"/>
        <v>1.9116861138327246E-3</v>
      </c>
      <c r="Z9" s="10">
        <f t="shared" si="57"/>
        <v>-0.13060953817767773</v>
      </c>
      <c r="AA9" s="9">
        <f t="shared" si="10"/>
        <v>-12.804856684086053</v>
      </c>
      <c r="AB9" s="10">
        <v>74058</v>
      </c>
      <c r="AC9" s="9">
        <f t="shared" si="11"/>
        <v>8.2455241827736711E-2</v>
      </c>
      <c r="AD9" s="11">
        <f t="shared" si="58"/>
        <v>1.1933859660791712</v>
      </c>
      <c r="AE9" s="9">
        <f t="shared" si="12"/>
        <v>116.99862412540895</v>
      </c>
      <c r="AF9" s="10">
        <v>7103</v>
      </c>
      <c r="AG9" s="9">
        <f t="shared" si="13"/>
        <v>7.9083904872183138E-3</v>
      </c>
      <c r="AH9" s="10">
        <f t="shared" si="59"/>
        <v>0.28885465497474178</v>
      </c>
      <c r="AI9" s="9">
        <f t="shared" si="14"/>
        <v>28.319083821053116</v>
      </c>
      <c r="AJ9" s="10">
        <v>27393</v>
      </c>
      <c r="AK9" s="9">
        <f t="shared" si="15"/>
        <v>3.0499020219114634E-2</v>
      </c>
      <c r="AL9" s="10">
        <f t="shared" si="60"/>
        <v>0.46862746116485565</v>
      </c>
      <c r="AM9" s="9">
        <f t="shared" si="16"/>
        <v>45.943868741652516</v>
      </c>
      <c r="AN9" s="10">
        <v>912</v>
      </c>
      <c r="AO9" s="9">
        <f t="shared" si="17"/>
        <v>1.0154092811971141E-3</v>
      </c>
      <c r="AP9" s="10">
        <f t="shared" si="61"/>
        <v>3.9450676833986446E-2</v>
      </c>
      <c r="AQ9" s="9">
        <f t="shared" si="18"/>
        <v>3.8677134150967105</v>
      </c>
      <c r="AR9" s="10">
        <v>3170991</v>
      </c>
      <c r="AS9" s="9">
        <f t="shared" si="19"/>
        <v>3.5305413289391647</v>
      </c>
      <c r="AT9" s="10">
        <f t="shared" si="62"/>
        <v>72.182929078075716</v>
      </c>
      <c r="AU9" s="9">
        <f t="shared" si="20"/>
        <v>7076.7577527525218</v>
      </c>
      <c r="AV9" s="10">
        <v>9561</v>
      </c>
      <c r="AW9" s="9">
        <f t="shared" si="21"/>
        <v>1.0645096642023693E-2</v>
      </c>
      <c r="AX9" s="10">
        <f t="shared" si="63"/>
        <v>2.2285571617748365</v>
      </c>
      <c r="AY9" s="9">
        <f t="shared" si="22"/>
        <v>218.48599625243497</v>
      </c>
      <c r="AZ9" s="10">
        <v>51335</v>
      </c>
      <c r="BA9" s="9">
        <f t="shared" si="23"/>
        <v>5.7155740625278346E-2</v>
      </c>
      <c r="BB9" s="10">
        <f t="shared" si="64"/>
        <v>1.3469911299762762</v>
      </c>
      <c r="BC9" s="9">
        <f t="shared" si="24"/>
        <v>132.05795391924278</v>
      </c>
      <c r="BD9" s="10">
        <v>19498</v>
      </c>
      <c r="BE9" s="9">
        <f t="shared" si="25"/>
        <v>2.170882693506725E-2</v>
      </c>
      <c r="BF9" s="10">
        <f t="shared" si="65"/>
        <v>1.4550872983596874</v>
      </c>
      <c r="BG9" s="9">
        <f t="shared" si="26"/>
        <v>142.65561748624387</v>
      </c>
      <c r="BH9" s="10">
        <v>1693974</v>
      </c>
      <c r="BI9" s="9">
        <f t="shared" si="27"/>
        <v>1.8860492562572371</v>
      </c>
      <c r="BJ9" s="10">
        <f t="shared" si="66"/>
        <v>48.289186768259597</v>
      </c>
      <c r="BK9" s="9">
        <f t="shared" si="28"/>
        <v>4734.233996888197</v>
      </c>
      <c r="BL9" s="10">
        <v>775808</v>
      </c>
      <c r="BM9" s="9">
        <f t="shared" si="29"/>
        <v>0.86377482853834509</v>
      </c>
      <c r="BN9" s="10">
        <f t="shared" si="67"/>
        <v>77.339610733601518</v>
      </c>
      <c r="BO9" s="9">
        <f t="shared" si="30"/>
        <v>7582.3147778040711</v>
      </c>
      <c r="BP9" s="10">
        <v>1834744</v>
      </c>
      <c r="BQ9" s="9">
        <f t="shared" si="31"/>
        <v>2.0427807962946467</v>
      </c>
      <c r="BR9" s="10">
        <f t="shared" si="68"/>
        <v>150.31315261848184</v>
      </c>
      <c r="BS9" s="9">
        <f t="shared" si="32"/>
        <v>14736.583590047239</v>
      </c>
      <c r="BT9" s="10" t="s">
        <v>107</v>
      </c>
      <c r="BU9" s="10" t="s">
        <v>107</v>
      </c>
      <c r="BV9" s="10" t="s">
        <v>107</v>
      </c>
      <c r="BW9" s="10" t="s">
        <v>107</v>
      </c>
      <c r="BX9" s="10">
        <v>2026074</v>
      </c>
      <c r="BY9" s="9">
        <f t="shared" si="33"/>
        <v>2.2558052017457912</v>
      </c>
      <c r="BZ9" s="10">
        <f t="shared" si="69"/>
        <v>140.279393296953</v>
      </c>
      <c r="CA9" s="9">
        <f t="shared" si="34"/>
        <v>13752.881695779708</v>
      </c>
      <c r="CB9" s="10">
        <v>333060</v>
      </c>
      <c r="CC9" s="9">
        <f t="shared" si="35"/>
        <v>0.37082479736349871</v>
      </c>
      <c r="CD9" s="10">
        <f t="shared" si="70"/>
        <v>17.172844247025882</v>
      </c>
      <c r="CE9" s="9">
        <f t="shared" si="36"/>
        <v>1683.6121810809691</v>
      </c>
      <c r="CF9" s="10">
        <v>858018</v>
      </c>
      <c r="CG9" s="9">
        <f t="shared" si="37"/>
        <v>0.95530640420415069</v>
      </c>
      <c r="CH9" s="10">
        <f t="shared" si="71"/>
        <v>120.17871593891959</v>
      </c>
      <c r="CI9" s="9">
        <f t="shared" si="38"/>
        <v>11782.227052835255</v>
      </c>
      <c r="CJ9" s="10">
        <v>128308</v>
      </c>
      <c r="CK9" s="12">
        <f t="shared" si="39"/>
        <v>0.14285650663578872</v>
      </c>
      <c r="CL9" s="13">
        <f t="shared" si="72"/>
        <v>17.647077053230781</v>
      </c>
      <c r="CM9" s="9">
        <f t="shared" si="40"/>
        <v>1730.1055934539982</v>
      </c>
      <c r="CN9" s="10">
        <v>8437</v>
      </c>
      <c r="CO9" s="9">
        <f t="shared" si="41"/>
        <v>9.3936492384430383E-3</v>
      </c>
      <c r="CP9" s="11">
        <f t="shared" si="73"/>
        <v>1.2881837665271667</v>
      </c>
      <c r="CQ9" s="9">
        <f t="shared" si="42"/>
        <v>126.29252613011438</v>
      </c>
      <c r="CR9" s="10" t="s">
        <v>107</v>
      </c>
      <c r="CS9" s="10" t="s">
        <v>107</v>
      </c>
      <c r="CT9" s="10" t="s">
        <v>107</v>
      </c>
      <c r="CU9" s="10" t="s">
        <v>107</v>
      </c>
      <c r="CV9" s="10" t="s">
        <v>107</v>
      </c>
      <c r="CW9" s="10" t="s">
        <v>107</v>
      </c>
      <c r="CX9" s="10" t="s">
        <v>107</v>
      </c>
      <c r="CY9" s="10" t="s">
        <v>109</v>
      </c>
      <c r="CZ9" s="10">
        <v>40275</v>
      </c>
      <c r="DA9" s="9">
        <f t="shared" si="43"/>
        <v>4.4841676316023871E-2</v>
      </c>
      <c r="DB9" s="10">
        <f t="shared" si="74"/>
        <v>6.3785040739716932</v>
      </c>
      <c r="DC9" s="9">
        <f t="shared" si="44"/>
        <v>625.34353666389154</v>
      </c>
      <c r="DD9" s="10" t="s">
        <v>109</v>
      </c>
      <c r="DE9" s="10" t="s">
        <v>109</v>
      </c>
      <c r="DF9" s="10" t="s">
        <v>107</v>
      </c>
      <c r="DG9" s="10" t="s">
        <v>109</v>
      </c>
      <c r="DH9" s="10">
        <v>48289</v>
      </c>
      <c r="DI9" s="9">
        <f t="shared" si="45"/>
        <v>5.3764362697069565E-2</v>
      </c>
      <c r="DJ9" s="10">
        <f t="shared" si="75"/>
        <v>6.4306566808754964</v>
      </c>
      <c r="DK9" s="9">
        <f t="shared" si="46"/>
        <v>630.45653734073505</v>
      </c>
      <c r="DL9" s="10">
        <v>60646</v>
      </c>
      <c r="DM9" s="9">
        <f t="shared" si="47"/>
        <v>6.7522490424868617E-2</v>
      </c>
      <c r="DN9" s="10">
        <f t="shared" si="76"/>
        <v>17.692447226972114</v>
      </c>
      <c r="DO9" s="9">
        <f t="shared" si="48"/>
        <v>1734.5536497031485</v>
      </c>
      <c r="DP9" s="10" t="s">
        <v>107</v>
      </c>
      <c r="DQ9" s="10" t="s">
        <v>107</v>
      </c>
      <c r="DR9" s="10" t="s">
        <v>107</v>
      </c>
      <c r="DS9" s="10" t="s">
        <v>109</v>
      </c>
      <c r="DT9" s="10" t="s">
        <v>107</v>
      </c>
      <c r="DU9" s="10" t="s">
        <v>107</v>
      </c>
      <c r="DV9" s="10" t="s">
        <v>107</v>
      </c>
      <c r="DW9" s="10" t="s">
        <v>107</v>
      </c>
      <c r="DX9" s="10">
        <v>9536</v>
      </c>
      <c r="DY9" s="9">
        <f t="shared" si="49"/>
        <v>1.0617261957780351E-2</v>
      </c>
      <c r="DZ9" s="10">
        <f t="shared" si="77"/>
        <v>4.0831419818420462</v>
      </c>
      <c r="EA9" s="9">
        <f t="shared" si="50"/>
        <v>400.30803743549478</v>
      </c>
      <c r="EB9" s="10" t="s">
        <v>107</v>
      </c>
      <c r="EC9" s="10" t="s">
        <v>109</v>
      </c>
      <c r="ED9" s="10" t="s">
        <v>107</v>
      </c>
      <c r="EE9" s="10" t="s">
        <v>107</v>
      </c>
      <c r="EF9" s="10" t="s">
        <v>107</v>
      </c>
      <c r="EG9" s="10" t="s">
        <v>109</v>
      </c>
      <c r="EH9" s="10" t="s">
        <v>107</v>
      </c>
      <c r="EI9" s="10" t="s">
        <v>107</v>
      </c>
    </row>
    <row r="10" spans="1:139" s="10" customFormat="1" ht="14.1">
      <c r="A10" s="8" t="s">
        <v>113</v>
      </c>
      <c r="B10" s="10">
        <v>11.7</v>
      </c>
      <c r="C10" s="10">
        <v>979985</v>
      </c>
      <c r="D10" s="10">
        <v>5387</v>
      </c>
      <c r="E10" s="9">
        <f t="shared" si="51"/>
        <v>5.4970229136160247E-3</v>
      </c>
      <c r="F10" s="10">
        <f t="shared" si="52"/>
        <v>7.2006478049957759E-2</v>
      </c>
      <c r="G10" s="10">
        <f t="shared" si="0"/>
        <v>6.1543998333297232</v>
      </c>
      <c r="H10" s="10">
        <v>2082</v>
      </c>
      <c r="I10" s="9">
        <f t="shared" si="1"/>
        <v>2.1245223141170529E-3</v>
      </c>
      <c r="J10" s="10">
        <f t="shared" si="53"/>
        <v>-0.12492639462700109</v>
      </c>
      <c r="K10" s="10">
        <f t="shared" si="2"/>
        <v>-10.677469626239409</v>
      </c>
      <c r="L10" s="10">
        <v>2421</v>
      </c>
      <c r="M10" s="9">
        <f t="shared" si="3"/>
        <v>2.4704459762139217E-3</v>
      </c>
      <c r="N10" s="10">
        <f t="shared" si="54"/>
        <v>-0.16905902027237485</v>
      </c>
      <c r="O10" s="10">
        <f t="shared" si="4"/>
        <v>-14.449488912168793</v>
      </c>
      <c r="P10" s="10">
        <v>783</v>
      </c>
      <c r="Q10" s="9">
        <f t="shared" si="5"/>
        <v>7.9899182130338726E-4</v>
      </c>
      <c r="R10" s="10">
        <f t="shared" si="55"/>
        <v>-0.18860045566505532</v>
      </c>
      <c r="S10" s="10">
        <f t="shared" si="6"/>
        <v>-16.119697065389346</v>
      </c>
      <c r="T10" s="10">
        <v>14788</v>
      </c>
      <c r="U10" s="9">
        <f t="shared" si="7"/>
        <v>1.5090026888166656E-2</v>
      </c>
      <c r="V10" s="10">
        <f t="shared" si="56"/>
        <v>3.0783565537447644E-2</v>
      </c>
      <c r="W10" s="9">
        <f t="shared" si="8"/>
        <v>2.6310739775596277</v>
      </c>
      <c r="X10" s="10">
        <v>1596</v>
      </c>
      <c r="Y10" s="9">
        <f t="shared" si="9"/>
        <v>1.6285963560666746E-3</v>
      </c>
      <c r="Z10" s="10">
        <f t="shared" si="57"/>
        <v>-0.13496543535826011</v>
      </c>
      <c r="AA10" s="9">
        <f t="shared" si="10"/>
        <v>-11.535507295577789</v>
      </c>
      <c r="AB10" s="10">
        <v>94251</v>
      </c>
      <c r="AC10" s="9">
        <f t="shared" si="11"/>
        <v>9.6175961876967503E-2</v>
      </c>
      <c r="AD10" s="11">
        <f t="shared" si="58"/>
        <v>1.4116602271232501</v>
      </c>
      <c r="AE10" s="9">
        <f t="shared" si="12"/>
        <v>120.65472026694447</v>
      </c>
      <c r="AF10" s="10">
        <v>6539</v>
      </c>
      <c r="AG10" s="9">
        <f t="shared" si="13"/>
        <v>6.6725511104761808E-3</v>
      </c>
      <c r="AH10" s="10">
        <f t="shared" si="59"/>
        <v>0.23014494586585185</v>
      </c>
      <c r="AI10" s="9">
        <f t="shared" si="14"/>
        <v>19.670508193662553</v>
      </c>
      <c r="AJ10" s="10">
        <v>23423</v>
      </c>
      <c r="AK10" s="9">
        <f t="shared" si="15"/>
        <v>2.3901386245707843E-2</v>
      </c>
      <c r="AL10" s="10">
        <f t="shared" si="60"/>
        <v>0.35870353624971418</v>
      </c>
      <c r="AM10" s="9">
        <f t="shared" si="16"/>
        <v>30.658421901684974</v>
      </c>
      <c r="AN10" s="10">
        <v>803</v>
      </c>
      <c r="AO10" s="9">
        <f t="shared" si="17"/>
        <v>8.1940029694332059E-4</v>
      </c>
      <c r="AP10" s="10">
        <f t="shared" si="61"/>
        <v>3.016115151390145E-2</v>
      </c>
      <c r="AQ10" s="9">
        <f t="shared" si="18"/>
        <v>2.5778761977693549</v>
      </c>
      <c r="AR10" s="10">
        <v>3025564</v>
      </c>
      <c r="AS10" s="9">
        <f t="shared" si="19"/>
        <v>3.0873574595529525</v>
      </c>
      <c r="AT10" s="10">
        <f t="shared" si="62"/>
        <v>63.075163574865435</v>
      </c>
      <c r="AU10" s="9">
        <f t="shared" si="20"/>
        <v>5391.0396217833704</v>
      </c>
      <c r="AV10" s="10">
        <v>8901</v>
      </c>
      <c r="AW10" s="9">
        <f t="shared" si="21"/>
        <v>9.0827920835522998E-3</v>
      </c>
      <c r="AX10" s="10">
        <f t="shared" si="63"/>
        <v>1.9305211910630102</v>
      </c>
      <c r="AY10" s="9">
        <f t="shared" si="22"/>
        <v>165.00181120196669</v>
      </c>
      <c r="AZ10" s="10">
        <v>49225</v>
      </c>
      <c r="BA10" s="9">
        <f t="shared" si="23"/>
        <v>5.0230360668785744E-2</v>
      </c>
      <c r="BB10" s="10">
        <f t="shared" si="64"/>
        <v>1.2005152425716104</v>
      </c>
      <c r="BC10" s="9">
        <f t="shared" si="24"/>
        <v>102.60814039073593</v>
      </c>
      <c r="BD10" s="10">
        <v>18452</v>
      </c>
      <c r="BE10" s="9">
        <f t="shared" si="25"/>
        <v>1.8828859625402431E-2</v>
      </c>
      <c r="BF10" s="10">
        <f t="shared" si="65"/>
        <v>1.2656157648291073</v>
      </c>
      <c r="BG10" s="9">
        <f t="shared" si="26"/>
        <v>108.1722875922314</v>
      </c>
      <c r="BH10" s="10">
        <v>1624748</v>
      </c>
      <c r="BI10" s="9">
        <f t="shared" si="27"/>
        <v>1.6579314989515146</v>
      </c>
      <c r="BJ10" s="10">
        <f t="shared" si="66"/>
        <v>42.481708221779904</v>
      </c>
      <c r="BK10" s="9">
        <f t="shared" si="28"/>
        <v>3630.9152326307612</v>
      </c>
      <c r="BL10" s="10">
        <v>753692</v>
      </c>
      <c r="BM10" s="9">
        <f t="shared" si="29"/>
        <v>0.76908524110062915</v>
      </c>
      <c r="BN10" s="10">
        <f t="shared" si="67"/>
        <v>68.907768575300906</v>
      </c>
      <c r="BO10" s="9">
        <f t="shared" si="30"/>
        <v>5889.5528696838392</v>
      </c>
      <c r="BP10" s="10">
        <v>1808406</v>
      </c>
      <c r="BQ10" s="9">
        <f t="shared" si="31"/>
        <v>1.8453404899054577</v>
      </c>
      <c r="BR10" s="10">
        <f t="shared" si="68"/>
        <v>135.86982369462018</v>
      </c>
      <c r="BS10" s="9">
        <f t="shared" si="32"/>
        <v>11612.805443984633</v>
      </c>
      <c r="BT10" s="10" t="s">
        <v>107</v>
      </c>
      <c r="BU10" s="10" t="s">
        <v>107</v>
      </c>
      <c r="BV10" s="10" t="s">
        <v>107</v>
      </c>
      <c r="BW10" s="10" t="s">
        <v>107</v>
      </c>
      <c r="BX10" s="10">
        <v>21504</v>
      </c>
      <c r="BY10" s="9">
        <f t="shared" si="33"/>
        <v>2.1943193008056246E-2</v>
      </c>
      <c r="BZ10" s="10">
        <f t="shared" si="69"/>
        <v>1.9597642729446589</v>
      </c>
      <c r="CA10" s="9">
        <f t="shared" si="34"/>
        <v>167.50121990979991</v>
      </c>
      <c r="CB10" s="10">
        <v>348098</v>
      </c>
      <c r="CC10" s="9">
        <f t="shared" si="35"/>
        <v>0.35520747766547445</v>
      </c>
      <c r="CD10" s="10">
        <f t="shared" si="70"/>
        <v>16.474395244430877</v>
      </c>
      <c r="CE10" s="9">
        <f t="shared" si="36"/>
        <v>1408.0679696094767</v>
      </c>
      <c r="CF10" s="10">
        <v>871871</v>
      </c>
      <c r="CG10" s="9">
        <f t="shared" si="37"/>
        <v>0.88967790323321272</v>
      </c>
      <c r="CH10" s="10">
        <f t="shared" si="71"/>
        <v>111.96180083050118</v>
      </c>
      <c r="CI10" s="9">
        <f t="shared" si="38"/>
        <v>9569.3846863676226</v>
      </c>
      <c r="CJ10" s="10">
        <v>146400</v>
      </c>
      <c r="CK10" s="12">
        <f t="shared" si="39"/>
        <v>0.1493900416843115</v>
      </c>
      <c r="CL10" s="13">
        <f t="shared" si="72"/>
        <v>18.422018940138951</v>
      </c>
      <c r="CM10" s="9">
        <f t="shared" si="40"/>
        <v>1574.5315333452097</v>
      </c>
      <c r="CN10" s="10">
        <v>8622</v>
      </c>
      <c r="CO10" s="9">
        <f t="shared" si="41"/>
        <v>8.7980938483752311E-3</v>
      </c>
      <c r="CP10" s="11">
        <f t="shared" si="73"/>
        <v>1.2508214459457485</v>
      </c>
      <c r="CQ10" s="9">
        <f t="shared" si="42"/>
        <v>106.90781589279902</v>
      </c>
      <c r="CR10" s="10" t="s">
        <v>107</v>
      </c>
      <c r="CS10" s="10" t="s">
        <v>107</v>
      </c>
      <c r="CT10" s="10" t="s">
        <v>109</v>
      </c>
      <c r="CU10" s="10" t="s">
        <v>109</v>
      </c>
      <c r="CV10" s="10" t="s">
        <v>107</v>
      </c>
      <c r="CW10" s="10" t="s">
        <v>107</v>
      </c>
      <c r="CX10" s="10" t="s">
        <v>107</v>
      </c>
      <c r="CY10" s="10" t="s">
        <v>107</v>
      </c>
      <c r="CZ10" s="10">
        <v>44320</v>
      </c>
      <c r="DA10" s="9">
        <f t="shared" si="43"/>
        <v>4.5225182018092114E-2</v>
      </c>
      <c r="DB10" s="10">
        <f t="shared" si="74"/>
        <v>6.4172576816988798</v>
      </c>
      <c r="DC10" s="9">
        <f t="shared" si="44"/>
        <v>548.48356253836585</v>
      </c>
      <c r="DD10" s="10" t="s">
        <v>107</v>
      </c>
      <c r="DE10" s="10" t="s">
        <v>108</v>
      </c>
      <c r="DF10" s="10" t="s">
        <v>107</v>
      </c>
      <c r="DG10" s="10" t="s">
        <v>107</v>
      </c>
      <c r="DH10" s="10">
        <v>49796</v>
      </c>
      <c r="DI10" s="9">
        <f t="shared" si="45"/>
        <v>5.0813022648305839E-2</v>
      </c>
      <c r="DJ10" s="10">
        <f t="shared" si="75"/>
        <v>6.1006399025277691</v>
      </c>
      <c r="DK10" s="9">
        <f t="shared" si="46"/>
        <v>521.42221389126234</v>
      </c>
      <c r="DL10" s="10">
        <v>66934</v>
      </c>
      <c r="DM10" s="9">
        <f t="shared" si="47"/>
        <v>6.8301045424164653E-2</v>
      </c>
      <c r="DN10" s="10">
        <f t="shared" si="76"/>
        <v>17.883926567674532</v>
      </c>
      <c r="DO10" s="9">
        <f t="shared" si="48"/>
        <v>1528.5407322798744</v>
      </c>
      <c r="DP10" s="10" t="s">
        <v>109</v>
      </c>
      <c r="DQ10" s="10" t="s">
        <v>107</v>
      </c>
      <c r="DR10" s="10" t="s">
        <v>107</v>
      </c>
      <c r="DS10" s="10" t="s">
        <v>109</v>
      </c>
      <c r="DT10" s="10" t="s">
        <v>107</v>
      </c>
      <c r="DU10" s="10" t="s">
        <v>107</v>
      </c>
      <c r="DV10" s="10" t="s">
        <v>107</v>
      </c>
      <c r="DW10" s="10" t="s">
        <v>107</v>
      </c>
      <c r="DX10" s="10">
        <v>10138</v>
      </c>
      <c r="DY10" s="9">
        <f t="shared" si="49"/>
        <v>1.0345056301882172E-2</v>
      </c>
      <c r="DZ10" s="10">
        <f t="shared" si="77"/>
        <v>3.9919813469129846</v>
      </c>
      <c r="EA10" s="9">
        <f t="shared" si="50"/>
        <v>341.19498691563973</v>
      </c>
      <c r="EB10" s="10" t="s">
        <v>109</v>
      </c>
      <c r="EC10" s="10" t="s">
        <v>107</v>
      </c>
      <c r="ED10" s="10" t="s">
        <v>109</v>
      </c>
      <c r="EE10" s="10" t="s">
        <v>107</v>
      </c>
      <c r="EF10" s="10" t="s">
        <v>107</v>
      </c>
      <c r="EG10" s="10" t="s">
        <v>107</v>
      </c>
      <c r="EH10" s="10" t="s">
        <v>107</v>
      </c>
      <c r="EI10" s="10" t="s">
        <v>107</v>
      </c>
    </row>
    <row r="11" spans="1:139" s="10" customFormat="1" ht="14.1">
      <c r="A11" s="8" t="s">
        <v>114</v>
      </c>
      <c r="B11" s="10">
        <v>12</v>
      </c>
      <c r="C11" s="10">
        <v>872532</v>
      </c>
      <c r="D11" s="10">
        <v>5288</v>
      </c>
      <c r="E11" s="9">
        <f t="shared" si="51"/>
        <v>6.0605227086227209E-3</v>
      </c>
      <c r="F11" s="10">
        <f t="shared" si="52"/>
        <v>8.4057371869604811E-2</v>
      </c>
      <c r="G11" s="10">
        <f t="shared" si="0"/>
        <v>7.0047809891337343</v>
      </c>
      <c r="H11" s="10">
        <v>2079</v>
      </c>
      <c r="I11" s="9">
        <f t="shared" si="1"/>
        <v>2.3827206337417996E-3</v>
      </c>
      <c r="J11" s="10">
        <f t="shared" si="53"/>
        <v>-0.12072394801852539</v>
      </c>
      <c r="K11" s="10">
        <f t="shared" si="2"/>
        <v>-10.060329001543781</v>
      </c>
      <c r="L11" s="10">
        <v>2413</v>
      </c>
      <c r="M11" s="9">
        <f t="shared" si="3"/>
        <v>2.7655146172289383E-3</v>
      </c>
      <c r="N11" s="10">
        <f t="shared" si="54"/>
        <v>-0.16454035808225209</v>
      </c>
      <c r="O11" s="10">
        <f t="shared" si="4"/>
        <v>-13.71169650685434</v>
      </c>
      <c r="P11" s="10">
        <v>790</v>
      </c>
      <c r="Q11" s="9">
        <f t="shared" si="5"/>
        <v>9.0541091902646554E-4</v>
      </c>
      <c r="R11" s="10">
        <f t="shared" si="55"/>
        <v>-0.18699364458664555</v>
      </c>
      <c r="S11" s="10">
        <f t="shared" si="6"/>
        <v>-15.582803715553796</v>
      </c>
      <c r="T11" s="10">
        <v>14837</v>
      </c>
      <c r="U11" s="9">
        <f t="shared" si="7"/>
        <v>1.7004533931133759E-2</v>
      </c>
      <c r="V11" s="10">
        <f t="shared" si="56"/>
        <v>5.9673063695997564E-2</v>
      </c>
      <c r="W11" s="9">
        <f t="shared" si="8"/>
        <v>4.9727553079997975</v>
      </c>
      <c r="X11" s="10">
        <v>1603</v>
      </c>
      <c r="Y11" s="9">
        <f t="shared" si="9"/>
        <v>1.8371819027840812E-3</v>
      </c>
      <c r="Z11" s="10">
        <f t="shared" si="57"/>
        <v>-0.13175593317765685</v>
      </c>
      <c r="AA11" s="9">
        <f t="shared" si="10"/>
        <v>-10.97966109813807</v>
      </c>
      <c r="AB11" s="10">
        <v>94210</v>
      </c>
      <c r="AC11" s="9">
        <f t="shared" si="11"/>
        <v>0.10797311731833331</v>
      </c>
      <c r="AD11" s="11">
        <f t="shared" si="58"/>
        <v>1.5993337148955347</v>
      </c>
      <c r="AE11" s="9">
        <f t="shared" si="12"/>
        <v>133.2778095746279</v>
      </c>
      <c r="AF11" s="10">
        <v>7381</v>
      </c>
      <c r="AG11" s="9">
        <f t="shared" si="13"/>
        <v>8.4592885991573944E-3</v>
      </c>
      <c r="AH11" s="10">
        <f t="shared" si="59"/>
        <v>0.31502558665830854</v>
      </c>
      <c r="AI11" s="9">
        <f t="shared" si="14"/>
        <v>26.252132221525713</v>
      </c>
      <c r="AJ11" s="10">
        <v>23469</v>
      </c>
      <c r="AK11" s="9">
        <f t="shared" si="15"/>
        <v>2.6897580833711542E-2</v>
      </c>
      <c r="AL11" s="10">
        <f t="shared" si="60"/>
        <v>0.40862347273761318</v>
      </c>
      <c r="AM11" s="9">
        <f t="shared" si="16"/>
        <v>34.051956061467763</v>
      </c>
      <c r="AN11" s="10">
        <v>888</v>
      </c>
      <c r="AO11" s="9">
        <f t="shared" si="17"/>
        <v>1.017727716576584E-3</v>
      </c>
      <c r="AP11" s="10">
        <f t="shared" si="61"/>
        <v>3.9560555287989761E-2</v>
      </c>
      <c r="AQ11" s="9">
        <f t="shared" si="18"/>
        <v>3.2967129406658131</v>
      </c>
      <c r="AR11" s="10">
        <v>2989489</v>
      </c>
      <c r="AS11" s="9">
        <f t="shared" si="19"/>
        <v>3.426222763176594</v>
      </c>
      <c r="AT11" s="10">
        <f t="shared" si="62"/>
        <v>70.039103230098519</v>
      </c>
      <c r="AU11" s="9">
        <f t="shared" si="20"/>
        <v>5836.5919358415431</v>
      </c>
      <c r="AV11" s="10">
        <v>9003</v>
      </c>
      <c r="AW11" s="9">
        <f t="shared" si="21"/>
        <v>1.0318246207588947E-2</v>
      </c>
      <c r="AX11" s="10">
        <f t="shared" si="63"/>
        <v>2.1662049232332978</v>
      </c>
      <c r="AY11" s="9">
        <f t="shared" si="22"/>
        <v>180.51707693610817</v>
      </c>
      <c r="AZ11" s="10">
        <v>49133</v>
      </c>
      <c r="BA11" s="9">
        <f t="shared" si="23"/>
        <v>5.631082871459156E-2</v>
      </c>
      <c r="BB11" s="10">
        <f t="shared" si="64"/>
        <v>1.3291207426944067</v>
      </c>
      <c r="BC11" s="9">
        <f t="shared" si="24"/>
        <v>110.76006189120056</v>
      </c>
      <c r="BD11" s="10">
        <v>19968</v>
      </c>
      <c r="BE11" s="9">
        <f t="shared" si="25"/>
        <v>2.2885120545722105E-2</v>
      </c>
      <c r="BF11" s="10">
        <f t="shared" si="65"/>
        <v>1.5324750359027699</v>
      </c>
      <c r="BG11" s="9">
        <f t="shared" si="26"/>
        <v>127.7062529918975</v>
      </c>
      <c r="BH11" s="10">
        <v>1628426</v>
      </c>
      <c r="BI11" s="9">
        <f t="shared" si="27"/>
        <v>1.8663223812994825</v>
      </c>
      <c r="BJ11" s="10">
        <f t="shared" si="66"/>
        <v>47.786975083999046</v>
      </c>
      <c r="BK11" s="9">
        <f t="shared" si="28"/>
        <v>3982.2479236665872</v>
      </c>
      <c r="BL11" s="10">
        <v>750553</v>
      </c>
      <c r="BM11" s="9">
        <f t="shared" si="29"/>
        <v>0.86020111583300096</v>
      </c>
      <c r="BN11" s="10">
        <f t="shared" si="67"/>
        <v>77.021381641407032</v>
      </c>
      <c r="BO11" s="9">
        <f t="shared" si="30"/>
        <v>6418.4484701172523</v>
      </c>
      <c r="BP11" s="10">
        <v>1810536</v>
      </c>
      <c r="BQ11" s="9">
        <f t="shared" si="31"/>
        <v>2.0750367894816466</v>
      </c>
      <c r="BR11" s="10">
        <f t="shared" si="68"/>
        <v>152.67277172506559</v>
      </c>
      <c r="BS11" s="9">
        <f t="shared" si="32"/>
        <v>12722.730977088799</v>
      </c>
      <c r="BT11" s="10" t="s">
        <v>109</v>
      </c>
      <c r="BU11" s="10" t="s">
        <v>109</v>
      </c>
      <c r="BV11" s="10" t="s">
        <v>108</v>
      </c>
      <c r="BW11" s="10" t="s">
        <v>107</v>
      </c>
      <c r="BX11" s="10">
        <v>21731</v>
      </c>
      <c r="BY11" s="9">
        <f t="shared" si="33"/>
        <v>2.4905676811853319E-2</v>
      </c>
      <c r="BZ11" s="10">
        <f t="shared" si="69"/>
        <v>2.1431998025915364</v>
      </c>
      <c r="CA11" s="9">
        <f t="shared" si="34"/>
        <v>178.59998354929471</v>
      </c>
      <c r="CB11" s="10">
        <v>352041</v>
      </c>
      <c r="CC11" s="9">
        <f t="shared" si="35"/>
        <v>0.40347058904429867</v>
      </c>
      <c r="CD11" s="10">
        <f t="shared" si="70"/>
        <v>18.632852819512461</v>
      </c>
      <c r="CE11" s="9">
        <f t="shared" si="36"/>
        <v>1552.7377349593719</v>
      </c>
      <c r="CF11" s="10">
        <v>877233</v>
      </c>
      <c r="CG11" s="9">
        <f t="shared" si="37"/>
        <v>1.0053877680130929</v>
      </c>
      <c r="CH11" s="10">
        <f t="shared" si="71"/>
        <v>126.44907574972994</v>
      </c>
      <c r="CI11" s="9">
        <f t="shared" si="38"/>
        <v>10537.422979144163</v>
      </c>
      <c r="CJ11" s="10">
        <v>147768</v>
      </c>
      <c r="CK11" s="12">
        <f t="shared" si="39"/>
        <v>0.16935539326924398</v>
      </c>
      <c r="CL11" s="13">
        <f t="shared" si="72"/>
        <v>20.790107136667533</v>
      </c>
      <c r="CM11" s="9">
        <f t="shared" si="40"/>
        <v>1732.5089280556278</v>
      </c>
      <c r="CN11" s="10">
        <v>8827</v>
      </c>
      <c r="CO11" s="9">
        <f t="shared" si="41"/>
        <v>1.0116534407907102E-2</v>
      </c>
      <c r="CP11" s="11">
        <f t="shared" si="73"/>
        <v>1.333534153570082</v>
      </c>
      <c r="CQ11" s="9">
        <f t="shared" si="42"/>
        <v>111.12784613084015</v>
      </c>
      <c r="CR11" s="10" t="s">
        <v>109</v>
      </c>
      <c r="CS11" s="10" t="s">
        <v>107</v>
      </c>
      <c r="CT11" s="10" t="s">
        <v>109</v>
      </c>
      <c r="CU11" s="10" t="s">
        <v>107</v>
      </c>
      <c r="CV11" s="10" t="s">
        <v>107</v>
      </c>
      <c r="CW11" s="10" t="s">
        <v>107</v>
      </c>
      <c r="CX11" s="10" t="s">
        <v>107</v>
      </c>
      <c r="CY11" s="10" t="s">
        <v>107</v>
      </c>
      <c r="CZ11" s="10">
        <v>44858</v>
      </c>
      <c r="DA11" s="9">
        <f t="shared" si="43"/>
        <v>5.141129494391037E-2</v>
      </c>
      <c r="DB11" s="10">
        <f t="shared" si="74"/>
        <v>7.0423701438874664</v>
      </c>
      <c r="DC11" s="9">
        <f t="shared" si="44"/>
        <v>586.8641786572889</v>
      </c>
      <c r="DD11" s="10" t="s">
        <v>107</v>
      </c>
      <c r="DE11" s="10" t="s">
        <v>107</v>
      </c>
      <c r="DF11" s="10" t="s">
        <v>107</v>
      </c>
      <c r="DG11" s="10" t="s">
        <v>107</v>
      </c>
      <c r="DH11" s="10">
        <v>50356</v>
      </c>
      <c r="DI11" s="9">
        <f t="shared" si="45"/>
        <v>5.7712496504426197E-2</v>
      </c>
      <c r="DJ11" s="10">
        <f t="shared" si="75"/>
        <v>6.8721342395645975</v>
      </c>
      <c r="DK11" s="9">
        <f t="shared" si="46"/>
        <v>572.67785329704975</v>
      </c>
      <c r="DL11" s="10">
        <v>67726</v>
      </c>
      <c r="DM11" s="9">
        <f t="shared" si="47"/>
        <v>7.7620075825299242E-2</v>
      </c>
      <c r="DN11" s="10">
        <f t="shared" si="76"/>
        <v>20.175867148376597</v>
      </c>
      <c r="DO11" s="9">
        <f t="shared" si="48"/>
        <v>1681.3222623647164</v>
      </c>
      <c r="DP11" s="10" t="s">
        <v>107</v>
      </c>
      <c r="DQ11" s="10" t="s">
        <v>107</v>
      </c>
      <c r="DR11" s="10" t="s">
        <v>107</v>
      </c>
      <c r="DS11" s="10" t="s">
        <v>107</v>
      </c>
      <c r="DT11" s="10" t="s">
        <v>107</v>
      </c>
      <c r="DU11" s="10" t="s">
        <v>109</v>
      </c>
      <c r="DV11" s="10" t="s">
        <v>108</v>
      </c>
      <c r="DW11" s="10" t="s">
        <v>107</v>
      </c>
      <c r="DX11" s="10">
        <v>10512</v>
      </c>
      <c r="DY11" s="9">
        <f t="shared" si="49"/>
        <v>1.2047695671906588E-2</v>
      </c>
      <c r="DZ11" s="10">
        <f t="shared" si="77"/>
        <v>4.5621887715695202</v>
      </c>
      <c r="EA11" s="9">
        <f t="shared" si="50"/>
        <v>380.18239763079339</v>
      </c>
      <c r="EB11" s="10" t="s">
        <v>109</v>
      </c>
      <c r="EC11" s="10" t="s">
        <v>107</v>
      </c>
      <c r="ED11" s="10" t="s">
        <v>107</v>
      </c>
      <c r="EE11" s="10" t="s">
        <v>107</v>
      </c>
      <c r="EF11" s="10" t="s">
        <v>107</v>
      </c>
      <c r="EG11" s="10" t="s">
        <v>107</v>
      </c>
      <c r="EH11" s="10" t="s">
        <v>107</v>
      </c>
      <c r="EI11" s="10" t="s">
        <v>109</v>
      </c>
    </row>
    <row r="12" spans="1:139" s="10" customFormat="1" ht="14.1">
      <c r="A12" s="8" t="s">
        <v>114</v>
      </c>
      <c r="B12" s="10">
        <v>12</v>
      </c>
      <c r="C12" s="10">
        <v>849867</v>
      </c>
      <c r="D12" s="10">
        <v>5264</v>
      </c>
      <c r="E12" s="9">
        <f t="shared" si="51"/>
        <v>6.1939103412651624E-3</v>
      </c>
      <c r="F12" s="10">
        <f t="shared" si="52"/>
        <v>8.6909973080948721E-2</v>
      </c>
      <c r="G12" s="10">
        <f t="shared" si="0"/>
        <v>7.2424977567457267</v>
      </c>
      <c r="H12" s="10">
        <v>2042</v>
      </c>
      <c r="I12" s="9">
        <f t="shared" si="1"/>
        <v>2.4027288975804451E-3</v>
      </c>
      <c r="J12" s="10">
        <f t="shared" si="53"/>
        <v>-0.12039829268260993</v>
      </c>
      <c r="K12" s="10">
        <f t="shared" si="2"/>
        <v>-10.03319105688416</v>
      </c>
      <c r="L12" s="10">
        <v>2383</v>
      </c>
      <c r="M12" s="9">
        <f t="shared" si="3"/>
        <v>2.8039681503105782E-3</v>
      </c>
      <c r="N12" s="10">
        <f t="shared" si="54"/>
        <v>-0.16395148314991456</v>
      </c>
      <c r="O12" s="10">
        <f t="shared" si="4"/>
        <v>-13.662623595826213</v>
      </c>
      <c r="P12" s="10">
        <v>773</v>
      </c>
      <c r="Q12" s="9">
        <f t="shared" si="5"/>
        <v>9.0955408316830755E-4</v>
      </c>
      <c r="R12" s="10">
        <f t="shared" si="55"/>
        <v>-0.1869310873747802</v>
      </c>
      <c r="S12" s="10">
        <f t="shared" si="6"/>
        <v>-15.577590614565018</v>
      </c>
      <c r="T12" s="10">
        <v>14618</v>
      </c>
      <c r="U12" s="9">
        <f t="shared" si="7"/>
        <v>1.7200338405891746E-2</v>
      </c>
      <c r="V12" s="10">
        <f t="shared" si="56"/>
        <v>6.2627710968639588E-2</v>
      </c>
      <c r="W12" s="9">
        <f t="shared" si="8"/>
        <v>5.2189759140532992</v>
      </c>
      <c r="X12" s="10">
        <v>1570</v>
      </c>
      <c r="Y12" s="9">
        <f t="shared" si="9"/>
        <v>1.8473478791387358E-3</v>
      </c>
      <c r="Z12" s="10">
        <f t="shared" si="57"/>
        <v>-0.13159950947624652</v>
      </c>
      <c r="AA12" s="9">
        <f t="shared" si="10"/>
        <v>-10.96662578968721</v>
      </c>
      <c r="AB12" s="10">
        <v>93038</v>
      </c>
      <c r="AC12" s="9">
        <f t="shared" si="11"/>
        <v>0.10947359998682146</v>
      </c>
      <c r="AD12" s="11">
        <f t="shared" si="58"/>
        <v>1.6232039450655658</v>
      </c>
      <c r="AE12" s="9">
        <f t="shared" si="12"/>
        <v>135.26699542213046</v>
      </c>
      <c r="AF12" s="10">
        <v>6411</v>
      </c>
      <c r="AG12" s="9">
        <f t="shared" si="13"/>
        <v>7.543533282266519E-3</v>
      </c>
      <c r="AH12" s="10">
        <f t="shared" si="59"/>
        <v>0.27152177112905079</v>
      </c>
      <c r="AI12" s="9">
        <f t="shared" si="14"/>
        <v>22.626814260754234</v>
      </c>
      <c r="AJ12" s="10">
        <v>23070</v>
      </c>
      <c r="AK12" s="9">
        <f t="shared" si="15"/>
        <v>2.7145423931038623E-2</v>
      </c>
      <c r="AL12" s="10">
        <f t="shared" si="60"/>
        <v>0.41275281457911739</v>
      </c>
      <c r="AM12" s="9">
        <f t="shared" si="16"/>
        <v>34.396067881593112</v>
      </c>
      <c r="AN12" s="10">
        <v>854</v>
      </c>
      <c r="AO12" s="9">
        <f t="shared" si="17"/>
        <v>1.0048631138754652E-3</v>
      </c>
      <c r="AP12" s="10">
        <f t="shared" si="61"/>
        <v>3.8950858477510196E-2</v>
      </c>
      <c r="AQ12" s="9">
        <f t="shared" si="18"/>
        <v>3.2459048731258497</v>
      </c>
      <c r="AR12" s="10">
        <v>2931882</v>
      </c>
      <c r="AS12" s="9">
        <f t="shared" si="19"/>
        <v>3.449812735404481</v>
      </c>
      <c r="AT12" s="10">
        <f t="shared" si="62"/>
        <v>70.523895096680661</v>
      </c>
      <c r="AU12" s="9">
        <f t="shared" si="20"/>
        <v>5876.9912580567225</v>
      </c>
      <c r="AV12" s="10">
        <v>8795</v>
      </c>
      <c r="AW12" s="9">
        <f t="shared" si="21"/>
        <v>1.0348678087277186E-2</v>
      </c>
      <c r="AX12" s="10">
        <f t="shared" si="63"/>
        <v>2.1720103180612713</v>
      </c>
      <c r="AY12" s="9">
        <f t="shared" si="22"/>
        <v>181.00085983843928</v>
      </c>
      <c r="AZ12" s="10">
        <v>48668</v>
      </c>
      <c r="BA12" s="9">
        <f t="shared" si="23"/>
        <v>5.7265430943900637E-2</v>
      </c>
      <c r="BB12" s="10">
        <f t="shared" si="64"/>
        <v>1.3493111451755633</v>
      </c>
      <c r="BC12" s="9">
        <f t="shared" si="24"/>
        <v>112.44259543129694</v>
      </c>
      <c r="BD12" s="10">
        <v>18543</v>
      </c>
      <c r="BE12" s="9">
        <f t="shared" si="25"/>
        <v>2.1818708103738586E-2</v>
      </c>
      <c r="BF12" s="10">
        <f t="shared" si="65"/>
        <v>1.4623163226143807</v>
      </c>
      <c r="BG12" s="9">
        <f t="shared" si="26"/>
        <v>121.8596935511984</v>
      </c>
      <c r="BH12" s="10">
        <v>1612556</v>
      </c>
      <c r="BI12" s="9">
        <f t="shared" si="27"/>
        <v>1.8974215965556964</v>
      </c>
      <c r="BJ12" s="10">
        <f t="shared" si="66"/>
        <v>48.57870663329166</v>
      </c>
      <c r="BK12" s="9">
        <f t="shared" si="28"/>
        <v>4048.225552774305</v>
      </c>
      <c r="BL12" s="10">
        <v>748266</v>
      </c>
      <c r="BM12" s="9">
        <f t="shared" si="29"/>
        <v>0.8804507058163219</v>
      </c>
      <c r="BN12" s="10">
        <f t="shared" si="67"/>
        <v>78.824550829592326</v>
      </c>
      <c r="BO12" s="9">
        <f t="shared" si="30"/>
        <v>6568.7125691326937</v>
      </c>
      <c r="BP12" s="10">
        <v>1786938</v>
      </c>
      <c r="BQ12" s="9">
        <f t="shared" si="31"/>
        <v>2.1026089964665058</v>
      </c>
      <c r="BR12" s="10">
        <f t="shared" si="68"/>
        <v>154.68975833697922</v>
      </c>
      <c r="BS12" s="9">
        <f t="shared" si="32"/>
        <v>12890.813194748269</v>
      </c>
      <c r="BT12" s="10" t="s">
        <v>107</v>
      </c>
      <c r="BU12" s="10" t="s">
        <v>108</v>
      </c>
      <c r="BV12" s="10" t="s">
        <v>107</v>
      </c>
      <c r="BW12" s="10" t="s">
        <v>107</v>
      </c>
      <c r="BX12" s="10">
        <v>21365</v>
      </c>
      <c r="BY12" s="9">
        <f t="shared" si="33"/>
        <v>2.5139227667387957E-2</v>
      </c>
      <c r="BZ12" s="10">
        <f t="shared" si="69"/>
        <v>2.1576611558754153</v>
      </c>
      <c r="CA12" s="9">
        <f t="shared" si="34"/>
        <v>179.80509632295127</v>
      </c>
      <c r="CB12" s="10">
        <v>348584</v>
      </c>
      <c r="CC12" s="9">
        <f t="shared" si="35"/>
        <v>0.41016300197560324</v>
      </c>
      <c r="CD12" s="10">
        <f t="shared" si="70"/>
        <v>18.932155723416958</v>
      </c>
      <c r="CE12" s="9">
        <f t="shared" si="36"/>
        <v>1577.6796436180798</v>
      </c>
      <c r="CF12" s="10">
        <v>869757</v>
      </c>
      <c r="CG12" s="9">
        <f t="shared" si="37"/>
        <v>1.0234036619847575</v>
      </c>
      <c r="CH12" s="10">
        <f t="shared" si="71"/>
        <v>128.70472793098256</v>
      </c>
      <c r="CI12" s="9">
        <f t="shared" si="38"/>
        <v>10725.393994248547</v>
      </c>
      <c r="CJ12" s="10">
        <v>146423</v>
      </c>
      <c r="CK12" s="12">
        <f t="shared" si="39"/>
        <v>0.17228931115103893</v>
      </c>
      <c r="CL12" s="13">
        <f t="shared" si="72"/>
        <v>21.138098819954802</v>
      </c>
      <c r="CM12" s="9">
        <f t="shared" si="40"/>
        <v>1761.5082349962333</v>
      </c>
      <c r="CN12" s="10">
        <v>8654</v>
      </c>
      <c r="CO12" s="9">
        <f t="shared" si="41"/>
        <v>1.0182769774564726E-2</v>
      </c>
      <c r="CP12" s="11">
        <f t="shared" si="73"/>
        <v>1.3376894463340481</v>
      </c>
      <c r="CQ12" s="9">
        <f t="shared" si="42"/>
        <v>111.47412052783734</v>
      </c>
      <c r="CR12" s="10" t="s">
        <v>107</v>
      </c>
      <c r="CS12" s="10" t="s">
        <v>107</v>
      </c>
      <c r="CT12" s="10" t="s">
        <v>107</v>
      </c>
      <c r="CU12" s="10" t="s">
        <v>107</v>
      </c>
      <c r="CV12" s="10" t="s">
        <v>107</v>
      </c>
      <c r="CW12" s="10" t="s">
        <v>107</v>
      </c>
      <c r="CX12" s="10" t="s">
        <v>107</v>
      </c>
      <c r="CY12" s="10" t="s">
        <v>108</v>
      </c>
      <c r="CZ12" s="10">
        <v>44456</v>
      </c>
      <c r="DA12" s="9">
        <f t="shared" si="43"/>
        <v>5.2309361347128436E-2</v>
      </c>
      <c r="DB12" s="10">
        <f t="shared" si="74"/>
        <v>7.1331205888367464</v>
      </c>
      <c r="DC12" s="9">
        <f t="shared" si="44"/>
        <v>594.42671573639552</v>
      </c>
      <c r="DD12" s="10" t="s">
        <v>107</v>
      </c>
      <c r="DE12" s="10" t="s">
        <v>109</v>
      </c>
      <c r="DF12" s="10" t="s">
        <v>109</v>
      </c>
      <c r="DG12" s="10" t="s">
        <v>107</v>
      </c>
      <c r="DH12" s="10">
        <v>50006</v>
      </c>
      <c r="DI12" s="9">
        <f t="shared" si="45"/>
        <v>5.8839794932618872E-2</v>
      </c>
      <c r="DJ12" s="10">
        <f t="shared" si="75"/>
        <v>6.9981879607088082</v>
      </c>
      <c r="DK12" s="9">
        <f t="shared" si="46"/>
        <v>583.18233005906734</v>
      </c>
      <c r="DL12" s="10">
        <v>67032</v>
      </c>
      <c r="DM12" s="9">
        <f t="shared" si="47"/>
        <v>7.8873517856323405E-2</v>
      </c>
      <c r="DN12" s="10">
        <f t="shared" si="76"/>
        <v>20.484141135347617</v>
      </c>
      <c r="DO12" s="9">
        <f t="shared" si="48"/>
        <v>1707.0117612789682</v>
      </c>
      <c r="DP12" s="10" t="s">
        <v>107</v>
      </c>
      <c r="DQ12" s="10" t="s">
        <v>109</v>
      </c>
      <c r="DR12" s="10" t="s">
        <v>107</v>
      </c>
      <c r="DS12" s="10" t="s">
        <v>107</v>
      </c>
      <c r="DT12" s="10" t="s">
        <v>107</v>
      </c>
      <c r="DU12" s="10" t="s">
        <v>108</v>
      </c>
      <c r="DV12" s="10" t="s">
        <v>109</v>
      </c>
      <c r="DW12" s="10" t="s">
        <v>107</v>
      </c>
      <c r="DX12" s="10">
        <v>10453</v>
      </c>
      <c r="DY12" s="9">
        <f t="shared" si="49"/>
        <v>1.2299571580023698E-2</v>
      </c>
      <c r="DZ12" s="10">
        <f t="shared" si="77"/>
        <v>4.6465410515819485</v>
      </c>
      <c r="EA12" s="9">
        <f t="shared" si="50"/>
        <v>387.21175429849569</v>
      </c>
      <c r="EB12" s="10" t="s">
        <v>109</v>
      </c>
      <c r="EC12" s="10" t="s">
        <v>107</v>
      </c>
      <c r="ED12" s="10" t="s">
        <v>109</v>
      </c>
      <c r="EE12" s="10" t="s">
        <v>107</v>
      </c>
      <c r="EF12" s="10" t="s">
        <v>107</v>
      </c>
      <c r="EG12" s="10" t="s">
        <v>107</v>
      </c>
      <c r="EH12" s="10" t="s">
        <v>107</v>
      </c>
      <c r="EI12" s="10" t="s">
        <v>107</v>
      </c>
    </row>
    <row r="20" spans="1:13" ht="17.100000000000001" thickBot="1">
      <c r="A20" s="28" t="s">
        <v>295</v>
      </c>
    </row>
    <row r="21" spans="1:13" ht="48.95" thickBot="1">
      <c r="A21" s="1" t="s">
        <v>0</v>
      </c>
      <c r="E21" s="3" t="s">
        <v>115</v>
      </c>
      <c r="M21" t="s">
        <v>291</v>
      </c>
    </row>
    <row r="22" spans="1:13">
      <c r="A22" s="5"/>
      <c r="C22" s="7" t="s">
        <v>69</v>
      </c>
      <c r="D22" t="s">
        <v>116</v>
      </c>
      <c r="E22" s="7" t="s">
        <v>71</v>
      </c>
      <c r="F22" s="6" t="s">
        <v>117</v>
      </c>
      <c r="G22" s="6" t="s">
        <v>73</v>
      </c>
    </row>
    <row r="23" spans="1:13" ht="15">
      <c r="A23" s="8" t="s">
        <v>106</v>
      </c>
      <c r="B23" s="10">
        <v>10.3</v>
      </c>
      <c r="C23" s="10">
        <v>974947</v>
      </c>
      <c r="D23" s="10">
        <v>1278</v>
      </c>
      <c r="E23" s="9">
        <f t="shared" ref="E23:E28" si="78">D23/C23</f>
        <v>1.3108404867136368E-3</v>
      </c>
      <c r="F23" s="10">
        <f>(E23-0.00113)/0.0976</f>
        <v>1.8528738392790663E-3</v>
      </c>
      <c r="G23" s="10">
        <f>F23*1/B23*1000</f>
        <v>0.17989066400767634</v>
      </c>
    </row>
    <row r="24" spans="1:13" ht="15">
      <c r="A24" s="8" t="s">
        <v>112</v>
      </c>
      <c r="B24" s="10">
        <v>10.3</v>
      </c>
      <c r="C24" s="10">
        <v>926677</v>
      </c>
      <c r="D24" s="10">
        <v>1154</v>
      </c>
      <c r="E24" s="9">
        <f t="shared" si="78"/>
        <v>1.2453098544584575E-3</v>
      </c>
      <c r="F24" s="10">
        <f t="shared" ref="F24:F28" si="79">(E24-0.00113)/0.0976</f>
        <v>1.1814534268284591E-3</v>
      </c>
      <c r="G24" s="10">
        <f t="shared" ref="G24:G28" si="80">F24*1/B24*1000</f>
        <v>0.11470421619693777</v>
      </c>
    </row>
    <row r="25" spans="1:13" ht="15">
      <c r="A25" s="8" t="s">
        <v>112</v>
      </c>
      <c r="B25" s="10">
        <v>11.9</v>
      </c>
      <c r="C25" s="10">
        <v>858076</v>
      </c>
      <c r="D25" s="10">
        <v>1227</v>
      </c>
      <c r="E25" s="9">
        <f t="shared" si="78"/>
        <v>1.4299432684284376E-3</v>
      </c>
      <c r="F25" s="10">
        <f t="shared" si="79"/>
        <v>3.0731892257012056E-3</v>
      </c>
      <c r="G25" s="10">
        <f t="shared" si="80"/>
        <v>0.25825119543707609</v>
      </c>
    </row>
    <row r="26" spans="1:13" ht="15">
      <c r="A26" s="8" t="s">
        <v>114</v>
      </c>
      <c r="B26" s="10">
        <v>11.6</v>
      </c>
      <c r="C26" s="10">
        <v>949311</v>
      </c>
      <c r="D26" s="10">
        <v>3575</v>
      </c>
      <c r="E26" s="9">
        <f>D26/C26</f>
        <v>3.7658891553979676E-3</v>
      </c>
      <c r="F26" s="10">
        <f t="shared" si="79"/>
        <v>2.7007061018421798E-2</v>
      </c>
      <c r="G26" s="10">
        <f t="shared" si="80"/>
        <v>2.3281949153811898</v>
      </c>
    </row>
    <row r="27" spans="1:13" ht="15">
      <c r="A27" s="8" t="s">
        <v>114</v>
      </c>
      <c r="B27" s="10">
        <v>11</v>
      </c>
      <c r="C27" s="10">
        <v>944786</v>
      </c>
      <c r="D27" s="10">
        <v>3635</v>
      </c>
      <c r="E27" s="9">
        <f t="shared" si="78"/>
        <v>3.8474321169026638E-3</v>
      </c>
      <c r="F27" s="10">
        <f t="shared" si="79"/>
        <v>2.7842542181379749E-2</v>
      </c>
      <c r="G27" s="10">
        <f t="shared" si="80"/>
        <v>2.5311401983072499</v>
      </c>
    </row>
    <row r="28" spans="1:13" ht="15">
      <c r="A28" s="8" t="s">
        <v>114</v>
      </c>
      <c r="B28" s="10">
        <v>9</v>
      </c>
      <c r="C28" s="10">
        <v>865605</v>
      </c>
      <c r="D28" s="10">
        <v>3558</v>
      </c>
      <c r="E28" s="9">
        <f t="shared" si="78"/>
        <v>4.110419879737294E-3</v>
      </c>
      <c r="F28" s="10">
        <f t="shared" si="79"/>
        <v>3.0537088931734568E-2</v>
      </c>
      <c r="G28" s="10">
        <f t="shared" si="80"/>
        <v>3.3930098813038407</v>
      </c>
    </row>
    <row r="34" spans="1:20" ht="15.75">
      <c r="A34" s="28" t="s">
        <v>294</v>
      </c>
    </row>
    <row r="36" spans="1:20" ht="15">
      <c r="A36" s="14" t="s">
        <v>118</v>
      </c>
      <c r="B36" s="14" t="s">
        <v>119</v>
      </c>
      <c r="C36" s="14" t="s">
        <v>120</v>
      </c>
      <c r="D36" s="14" t="s">
        <v>121</v>
      </c>
      <c r="E36" s="15" t="s">
        <v>122</v>
      </c>
      <c r="F36" s="14" t="s">
        <v>123</v>
      </c>
      <c r="G36" s="16" t="s">
        <v>124</v>
      </c>
      <c r="H36" s="16" t="s">
        <v>125</v>
      </c>
      <c r="I36" s="16" t="s">
        <v>125</v>
      </c>
      <c r="J36" s="16" t="s">
        <v>126</v>
      </c>
      <c r="K36" s="16" t="s">
        <v>126</v>
      </c>
      <c r="L36" s="16" t="s">
        <v>113</v>
      </c>
      <c r="M36" s="16"/>
      <c r="N36" s="16"/>
      <c r="O36" s="8"/>
    </row>
    <row r="37" spans="1:20" ht="15">
      <c r="A37" s="17" t="s">
        <v>127</v>
      </c>
      <c r="B37" s="16" t="s">
        <v>128</v>
      </c>
      <c r="C37" s="16" t="s">
        <v>129</v>
      </c>
      <c r="D37" s="16" t="s">
        <v>130</v>
      </c>
      <c r="E37" s="10" t="s">
        <v>131</v>
      </c>
      <c r="F37" s="16">
        <v>1.25</v>
      </c>
      <c r="G37" s="16">
        <v>33895.247880000003</v>
      </c>
      <c r="H37" s="16">
        <v>33768.291599999997</v>
      </c>
      <c r="I37" s="16">
        <v>33634.243569999999</v>
      </c>
      <c r="J37" s="16">
        <v>22919.36217</v>
      </c>
      <c r="K37" s="16">
        <v>25918.842659999998</v>
      </c>
      <c r="L37" s="16">
        <v>23116.66906</v>
      </c>
      <c r="M37">
        <f t="shared" ref="M37:M68" si="81">STDEVA(J37:L37)</f>
        <v>1677.6963423729303</v>
      </c>
      <c r="N37">
        <f t="shared" ref="N37:N68" si="82">STDEVA(G37:I37)</f>
        <v>130.51821151145819</v>
      </c>
      <c r="O37">
        <f t="shared" ref="O37:O68" si="83">AVERAGE(G37:I37)</f>
        <v>33765.927683333335</v>
      </c>
      <c r="P37">
        <f t="shared" ref="P37:P68" si="84">AVERAGE(J37:L37)</f>
        <v>23984.957963333334</v>
      </c>
      <c r="Q37" s="18">
        <f>LOG((P37/O37),2)</f>
        <v>-0.49343828354947833</v>
      </c>
      <c r="R37" s="17" t="s">
        <v>127</v>
      </c>
    </row>
    <row r="38" spans="1:20" ht="15">
      <c r="A38" s="17" t="s">
        <v>132</v>
      </c>
      <c r="B38" s="16" t="s">
        <v>133</v>
      </c>
      <c r="C38" s="16" t="s">
        <v>134</v>
      </c>
      <c r="D38" s="16" t="s">
        <v>135</v>
      </c>
      <c r="E38" s="10" t="s">
        <v>136</v>
      </c>
      <c r="F38" s="16">
        <v>13.48</v>
      </c>
      <c r="G38" s="16">
        <v>22592.177930000002</v>
      </c>
      <c r="H38" s="16">
        <v>29445.118890000002</v>
      </c>
      <c r="I38" s="16">
        <v>29056.40496</v>
      </c>
      <c r="J38" s="16">
        <v>36079.589489999998</v>
      </c>
      <c r="K38" s="16">
        <v>46453.330419999998</v>
      </c>
      <c r="L38" s="16">
        <v>6708.0904540000001</v>
      </c>
      <c r="M38">
        <f t="shared" si="81"/>
        <v>20615.461658907974</v>
      </c>
      <c r="N38">
        <f t="shared" si="82"/>
        <v>3849.2451514551235</v>
      </c>
      <c r="O38">
        <f t="shared" si="83"/>
        <v>27031.233926666668</v>
      </c>
      <c r="P38">
        <f t="shared" si="84"/>
        <v>29747.003454666668</v>
      </c>
      <c r="Q38" s="18">
        <f t="shared" ref="Q38:Q68" si="85">LOG((P38/O38),2)</f>
        <v>0.1381169769987946</v>
      </c>
      <c r="R38" s="17" t="s">
        <v>132</v>
      </c>
    </row>
    <row r="39" spans="1:20" ht="15">
      <c r="A39" s="17" t="s">
        <v>137</v>
      </c>
      <c r="B39" s="16" t="s">
        <v>138</v>
      </c>
      <c r="C39" s="16" t="s">
        <v>139</v>
      </c>
      <c r="D39" s="16" t="s">
        <v>130</v>
      </c>
      <c r="E39" s="10" t="s">
        <v>140</v>
      </c>
      <c r="F39" s="16">
        <v>14.67</v>
      </c>
      <c r="G39" s="16">
        <v>18333.491910000001</v>
      </c>
      <c r="H39" s="16">
        <v>19282.934120000002</v>
      </c>
      <c r="I39" s="16">
        <v>20348.452529999999</v>
      </c>
      <c r="J39" s="16">
        <v>18305.50849</v>
      </c>
      <c r="K39" s="16">
        <v>21011.016500000002</v>
      </c>
      <c r="L39" s="16">
        <v>18054.480390000001</v>
      </c>
      <c r="M39">
        <f t="shared" si="81"/>
        <v>1639.3034328080589</v>
      </c>
      <c r="N39">
        <f t="shared" si="82"/>
        <v>1008.0373911988073</v>
      </c>
      <c r="O39">
        <f t="shared" si="83"/>
        <v>19321.626186666665</v>
      </c>
      <c r="P39">
        <f t="shared" si="84"/>
        <v>19123.668460000001</v>
      </c>
      <c r="Q39" s="18">
        <f t="shared" si="85"/>
        <v>-1.485722282547444E-2</v>
      </c>
      <c r="R39" s="17" t="s">
        <v>137</v>
      </c>
    </row>
    <row r="40" spans="1:20" ht="15">
      <c r="A40" s="17" t="s">
        <v>141</v>
      </c>
      <c r="B40" s="16" t="s">
        <v>142</v>
      </c>
      <c r="C40" s="16" t="s">
        <v>143</v>
      </c>
      <c r="D40" s="16" t="s">
        <v>135</v>
      </c>
      <c r="E40" s="10" t="s">
        <v>144</v>
      </c>
      <c r="F40" s="16">
        <v>4.79</v>
      </c>
      <c r="G40" s="16">
        <v>22255954.149999999</v>
      </c>
      <c r="H40" s="16">
        <v>20382820.870000001</v>
      </c>
      <c r="I40" s="16">
        <v>20766358.280000001</v>
      </c>
      <c r="J40" s="16">
        <v>54483455.07</v>
      </c>
      <c r="K40" s="16">
        <v>57356555.020000003</v>
      </c>
      <c r="L40" s="16">
        <v>55105199.028999999</v>
      </c>
      <c r="M40">
        <f t="shared" si="81"/>
        <v>1511614.6263435567</v>
      </c>
      <c r="N40">
        <f t="shared" si="82"/>
        <v>989496.9332472356</v>
      </c>
      <c r="O40">
        <f t="shared" si="83"/>
        <v>21135044.433333334</v>
      </c>
      <c r="P40">
        <f t="shared" si="84"/>
        <v>55648403.039666675</v>
      </c>
      <c r="Q40" s="19">
        <f t="shared" si="85"/>
        <v>1.3967031412453788</v>
      </c>
      <c r="R40" s="20" t="s">
        <v>141</v>
      </c>
    </row>
    <row r="41" spans="1:20" ht="15">
      <c r="A41" s="21" t="s">
        <v>145</v>
      </c>
      <c r="B41" s="8" t="s">
        <v>146</v>
      </c>
      <c r="C41" s="8" t="s">
        <v>147</v>
      </c>
      <c r="D41" s="8" t="s">
        <v>130</v>
      </c>
      <c r="E41" s="9" t="s">
        <v>148</v>
      </c>
      <c r="F41" s="8">
        <v>15.16</v>
      </c>
      <c r="G41" s="8">
        <v>32816.157529999997</v>
      </c>
      <c r="H41" s="8">
        <v>24413.398720000001</v>
      </c>
      <c r="I41" s="8">
        <v>33027.723389999999</v>
      </c>
      <c r="J41" s="8">
        <v>23746.05214</v>
      </c>
      <c r="K41" s="8">
        <v>15555.42476</v>
      </c>
      <c r="L41" s="8">
        <v>21990.505949999999</v>
      </c>
      <c r="M41">
        <f t="shared" si="81"/>
        <v>4312.3580020123754</v>
      </c>
      <c r="N41">
        <f t="shared" si="82"/>
        <v>4913.547687301605</v>
      </c>
      <c r="O41">
        <f t="shared" si="83"/>
        <v>30085.759879999998</v>
      </c>
      <c r="P41">
        <f t="shared" si="84"/>
        <v>20430.660950000001</v>
      </c>
      <c r="Q41" s="18">
        <f t="shared" si="85"/>
        <v>-0.55834491827652455</v>
      </c>
      <c r="R41" s="21" t="s">
        <v>145</v>
      </c>
    </row>
    <row r="42" spans="1:20" ht="15">
      <c r="A42" s="21" t="s">
        <v>149</v>
      </c>
      <c r="B42" s="8" t="s">
        <v>150</v>
      </c>
      <c r="C42" s="8" t="s">
        <v>151</v>
      </c>
      <c r="D42" s="8" t="s">
        <v>130</v>
      </c>
      <c r="E42" s="9" t="s">
        <v>152</v>
      </c>
      <c r="F42" s="8">
        <v>13.62</v>
      </c>
      <c r="G42" s="8">
        <v>2231.2593830000001</v>
      </c>
      <c r="H42" s="8">
        <v>2400.6351451</v>
      </c>
      <c r="I42" s="8">
        <v>2757.616634</v>
      </c>
      <c r="J42" s="8">
        <v>2048.2839789999998</v>
      </c>
      <c r="K42" s="8">
        <v>2483.404391</v>
      </c>
      <c r="L42" s="8">
        <v>2355.1968671</v>
      </c>
      <c r="M42">
        <f t="shared" si="81"/>
        <v>223.59280810046278</v>
      </c>
      <c r="N42">
        <f t="shared" si="82"/>
        <v>268.69309874665976</v>
      </c>
      <c r="O42">
        <f t="shared" si="83"/>
        <v>2463.1703873666665</v>
      </c>
      <c r="P42">
        <f t="shared" si="84"/>
        <v>2295.6284123666665</v>
      </c>
      <c r="Q42" s="18">
        <f t="shared" si="85"/>
        <v>-0.10162729281487748</v>
      </c>
      <c r="R42" s="21" t="s">
        <v>149</v>
      </c>
    </row>
    <row r="43" spans="1:20" ht="15">
      <c r="A43" s="21" t="s">
        <v>153</v>
      </c>
      <c r="B43" s="8" t="s">
        <v>154</v>
      </c>
      <c r="C43" s="8" t="s">
        <v>155</v>
      </c>
      <c r="D43" s="8" t="s">
        <v>130</v>
      </c>
      <c r="E43" s="9" t="s">
        <v>156</v>
      </c>
      <c r="F43" s="8">
        <v>11.39</v>
      </c>
      <c r="G43" s="8">
        <v>775690.47349999996</v>
      </c>
      <c r="H43" s="8">
        <v>679031.73219999997</v>
      </c>
      <c r="I43" s="8">
        <v>655164.67729999998</v>
      </c>
      <c r="J43" s="8">
        <v>652693.55090000003</v>
      </c>
      <c r="K43" s="8">
        <v>686244.5085</v>
      </c>
      <c r="L43" s="8">
        <v>535627.75120000006</v>
      </c>
      <c r="M43">
        <f t="shared" si="81"/>
        <v>79073.252741623219</v>
      </c>
      <c r="N43">
        <f t="shared" si="82"/>
        <v>63821.386343638587</v>
      </c>
      <c r="O43">
        <f t="shared" si="83"/>
        <v>703295.62766666664</v>
      </c>
      <c r="P43">
        <f t="shared" si="84"/>
        <v>624855.27020000003</v>
      </c>
      <c r="Q43" s="18">
        <f t="shared" si="85"/>
        <v>-0.1706091786687102</v>
      </c>
      <c r="R43" s="21" t="s">
        <v>153</v>
      </c>
    </row>
    <row r="44" spans="1:20" ht="15">
      <c r="A44" s="21" t="s">
        <v>157</v>
      </c>
      <c r="B44" s="8" t="s">
        <v>158</v>
      </c>
      <c r="C44" s="8" t="s">
        <v>159</v>
      </c>
      <c r="D44" s="8" t="s">
        <v>130</v>
      </c>
      <c r="E44" s="9" t="s">
        <v>160</v>
      </c>
      <c r="F44" s="8">
        <v>14.9</v>
      </c>
      <c r="G44" s="8">
        <v>30724.264999999999</v>
      </c>
      <c r="H44" s="8">
        <v>37716.694430000003</v>
      </c>
      <c r="I44" s="8">
        <v>48846.826560000001</v>
      </c>
      <c r="J44" s="8">
        <v>28970.06092</v>
      </c>
      <c r="K44" s="8">
        <v>26545.41779</v>
      </c>
      <c r="L44" s="8">
        <v>31064.230780000002</v>
      </c>
      <c r="M44">
        <f t="shared" si="81"/>
        <v>2261.4196333638665</v>
      </c>
      <c r="N44">
        <f t="shared" si="82"/>
        <v>9139.6676458608945</v>
      </c>
      <c r="O44">
        <f t="shared" si="83"/>
        <v>39095.928663333332</v>
      </c>
      <c r="P44">
        <f t="shared" si="84"/>
        <v>28859.903163333332</v>
      </c>
      <c r="Q44" s="18">
        <f t="shared" si="85"/>
        <v>-0.43795191826485719</v>
      </c>
      <c r="R44" s="21" t="s">
        <v>157</v>
      </c>
    </row>
    <row r="45" spans="1:20" ht="15">
      <c r="A45" s="21" t="s">
        <v>161</v>
      </c>
      <c r="B45" s="8" t="s">
        <v>162</v>
      </c>
      <c r="C45" s="8" t="s">
        <v>163</v>
      </c>
      <c r="D45" s="8" t="s">
        <v>135</v>
      </c>
      <c r="E45" s="9" t="s">
        <v>164</v>
      </c>
      <c r="F45" s="8">
        <v>13.79</v>
      </c>
      <c r="G45" s="8">
        <v>757480.46010000003</v>
      </c>
      <c r="H45" s="8">
        <v>755041.77289999998</v>
      </c>
      <c r="I45" s="8">
        <v>718681.45600000001</v>
      </c>
      <c r="J45" s="8">
        <v>603010.0943</v>
      </c>
      <c r="K45" s="8">
        <v>693243.03830000001</v>
      </c>
      <c r="L45" s="23">
        <v>683493.18030000001</v>
      </c>
      <c r="M45">
        <f t="shared" si="81"/>
        <v>49522.000238969049</v>
      </c>
      <c r="N45">
        <f t="shared" si="82"/>
        <v>21730.863456842842</v>
      </c>
      <c r="O45">
        <f t="shared" si="83"/>
        <v>743734.56300000008</v>
      </c>
      <c r="P45">
        <f t="shared" si="84"/>
        <v>659915.43763333338</v>
      </c>
      <c r="Q45" s="18">
        <f t="shared" si="85"/>
        <v>-0.17250665133454596</v>
      </c>
      <c r="R45" s="21" t="s">
        <v>161</v>
      </c>
    </row>
    <row r="46" spans="1:20" ht="15">
      <c r="A46" s="21" t="s">
        <v>165</v>
      </c>
      <c r="B46" s="8" t="s">
        <v>166</v>
      </c>
      <c r="C46" s="8" t="s">
        <v>167</v>
      </c>
      <c r="D46" s="8" t="s">
        <v>135</v>
      </c>
      <c r="E46" s="9" t="s">
        <v>168</v>
      </c>
      <c r="F46" s="8">
        <v>15.86</v>
      </c>
      <c r="G46" s="8">
        <v>238998.40719999999</v>
      </c>
      <c r="H46" s="8">
        <v>259483.32190000001</v>
      </c>
      <c r="I46" s="8">
        <v>236995.14859999999</v>
      </c>
      <c r="J46" s="8">
        <v>106965.7589</v>
      </c>
      <c r="K46" s="8">
        <v>97800.713159999999</v>
      </c>
      <c r="L46" s="8">
        <v>100048.46952</v>
      </c>
      <c r="M46">
        <f t="shared" si="81"/>
        <v>4776.6683723573387</v>
      </c>
      <c r="N46">
        <f t="shared" si="82"/>
        <v>12445.633194388471</v>
      </c>
      <c r="O46">
        <f t="shared" si="83"/>
        <v>245158.95923333333</v>
      </c>
      <c r="P46">
        <f t="shared" si="84"/>
        <v>101604.98052666667</v>
      </c>
      <c r="Q46" s="24">
        <f t="shared" si="85"/>
        <v>-1.2707463626520392</v>
      </c>
      <c r="R46" s="25" t="s">
        <v>165</v>
      </c>
      <c r="S46" s="26"/>
      <c r="T46" s="26"/>
    </row>
    <row r="47" spans="1:20" ht="15">
      <c r="A47" s="21" t="s">
        <v>169</v>
      </c>
      <c r="B47" s="8" t="s">
        <v>170</v>
      </c>
      <c r="C47" s="8" t="s">
        <v>171</v>
      </c>
      <c r="D47" s="8" t="s">
        <v>130</v>
      </c>
      <c r="E47" s="9" t="s">
        <v>172</v>
      </c>
      <c r="F47" s="8">
        <v>7.7</v>
      </c>
      <c r="G47" s="8">
        <v>11076.85341</v>
      </c>
      <c r="H47" s="8">
        <v>14209.530817000001</v>
      </c>
      <c r="I47" s="8">
        <v>14470.10787</v>
      </c>
      <c r="J47" s="8">
        <v>12164.12415</v>
      </c>
      <c r="K47" s="8">
        <v>10957.347019999999</v>
      </c>
      <c r="L47" s="8">
        <v>9450.2783980000004</v>
      </c>
      <c r="M47">
        <f t="shared" si="81"/>
        <v>1359.6890354388818</v>
      </c>
      <c r="N47">
        <f t="shared" si="82"/>
        <v>1888.3742552430401</v>
      </c>
      <c r="O47">
        <f t="shared" si="83"/>
        <v>13252.164032333334</v>
      </c>
      <c r="P47">
        <f t="shared" si="84"/>
        <v>10857.249856</v>
      </c>
      <c r="Q47" s="18">
        <f t="shared" si="85"/>
        <v>-0.28756925158383384</v>
      </c>
      <c r="R47" s="21" t="s">
        <v>169</v>
      </c>
    </row>
    <row r="48" spans="1:20" ht="15">
      <c r="A48" s="21" t="s">
        <v>173</v>
      </c>
      <c r="B48" s="8" t="s">
        <v>174</v>
      </c>
      <c r="C48" s="8" t="s">
        <v>175</v>
      </c>
      <c r="D48" s="8" t="s">
        <v>130</v>
      </c>
      <c r="E48" s="9" t="s">
        <v>176</v>
      </c>
      <c r="F48" s="8">
        <v>15.13</v>
      </c>
      <c r="G48" s="8">
        <v>4999047.4270000001</v>
      </c>
      <c r="H48" s="8">
        <v>3452235.466</v>
      </c>
      <c r="I48" s="8">
        <v>4197278.2050000001</v>
      </c>
      <c r="J48" s="8">
        <v>6406376.2800000003</v>
      </c>
      <c r="K48" s="8">
        <v>6131015.5769999996</v>
      </c>
      <c r="L48" s="8">
        <v>5993173.0580000002</v>
      </c>
      <c r="M48">
        <f t="shared" si="81"/>
        <v>210380.99544718908</v>
      </c>
      <c r="N48">
        <f t="shared" si="82"/>
        <v>773579.32269158075</v>
      </c>
      <c r="O48">
        <f t="shared" si="83"/>
        <v>4216187.0326666664</v>
      </c>
      <c r="P48">
        <f t="shared" si="84"/>
        <v>6176854.9716666667</v>
      </c>
      <c r="Q48" s="18">
        <f t="shared" si="85"/>
        <v>0.55093359035563816</v>
      </c>
      <c r="R48" s="21" t="s">
        <v>173</v>
      </c>
    </row>
    <row r="49" spans="1:20" ht="15">
      <c r="A49" s="21" t="s">
        <v>177</v>
      </c>
      <c r="B49" s="8" t="s">
        <v>178</v>
      </c>
      <c r="C49" s="8" t="s">
        <v>179</v>
      </c>
      <c r="D49" s="8" t="s">
        <v>130</v>
      </c>
      <c r="E49" s="9" t="s">
        <v>180</v>
      </c>
      <c r="F49" s="8">
        <v>16.52</v>
      </c>
      <c r="G49" s="8">
        <v>29447.27548</v>
      </c>
      <c r="H49" s="8">
        <v>24431.818940000001</v>
      </c>
      <c r="I49" s="8">
        <v>28161.683990000001</v>
      </c>
      <c r="J49" s="8">
        <v>18805.855889999999</v>
      </c>
      <c r="K49" s="8">
        <v>23679.602500000001</v>
      </c>
      <c r="L49" s="8">
        <v>12722.28332</v>
      </c>
      <c r="M49">
        <f t="shared" si="81"/>
        <v>5489.779971992486</v>
      </c>
      <c r="N49">
        <f t="shared" si="82"/>
        <v>2605.1053425597684</v>
      </c>
      <c r="O49">
        <f t="shared" si="83"/>
        <v>27346.926136666665</v>
      </c>
      <c r="P49">
        <f t="shared" si="84"/>
        <v>18402.580570000002</v>
      </c>
      <c r="Q49" s="18">
        <f t="shared" si="85"/>
        <v>-0.57147059185459348</v>
      </c>
      <c r="R49" s="21" t="s">
        <v>177</v>
      </c>
    </row>
    <row r="50" spans="1:20" ht="15">
      <c r="A50" s="21" t="s">
        <v>181</v>
      </c>
      <c r="B50" s="8" t="s">
        <v>182</v>
      </c>
      <c r="C50" s="8" t="s">
        <v>183</v>
      </c>
      <c r="D50" s="8" t="s">
        <v>130</v>
      </c>
      <c r="E50" s="9" t="s">
        <v>184</v>
      </c>
      <c r="F50" s="8">
        <v>14.63</v>
      </c>
      <c r="G50" s="8">
        <v>87116.403460000001</v>
      </c>
      <c r="H50" s="8">
        <v>67088.356650000002</v>
      </c>
      <c r="I50" s="8">
        <v>391582.99430000002</v>
      </c>
      <c r="J50" s="8">
        <v>224054.3651</v>
      </c>
      <c r="K50" s="8">
        <v>248034.03210000001</v>
      </c>
      <c r="L50" s="8">
        <v>212232.92449999999</v>
      </c>
      <c r="M50">
        <f t="shared" si="81"/>
        <v>18241.391543579295</v>
      </c>
      <c r="N50">
        <f t="shared" si="82"/>
        <v>181841.41326091459</v>
      </c>
      <c r="O50">
        <f t="shared" si="83"/>
        <v>181929.25147000002</v>
      </c>
      <c r="P50">
        <f t="shared" si="84"/>
        <v>228107.10723333331</v>
      </c>
      <c r="Q50" s="18">
        <f t="shared" si="85"/>
        <v>0.32633387286760562</v>
      </c>
      <c r="R50" s="21" t="s">
        <v>181</v>
      </c>
    </row>
    <row r="51" spans="1:20" ht="15">
      <c r="A51" s="21" t="s">
        <v>185</v>
      </c>
      <c r="B51" s="8" t="s">
        <v>186</v>
      </c>
      <c r="C51" s="8" t="s">
        <v>187</v>
      </c>
      <c r="D51" s="8" t="s">
        <v>130</v>
      </c>
      <c r="E51" s="9" t="s">
        <v>188</v>
      </c>
      <c r="F51" s="8">
        <v>15.31</v>
      </c>
      <c r="G51" s="8">
        <v>628664.86259999999</v>
      </c>
      <c r="H51" s="8">
        <v>595846.85030000005</v>
      </c>
      <c r="I51" s="8">
        <v>662092.91200000001</v>
      </c>
      <c r="J51" s="8">
        <v>706422.90879999998</v>
      </c>
      <c r="K51" s="8">
        <v>672093.43559999997</v>
      </c>
      <c r="L51" s="8">
        <v>704269.94469999999</v>
      </c>
      <c r="M51">
        <f t="shared" si="81"/>
        <v>19228.779309790625</v>
      </c>
      <c r="N51">
        <f t="shared" si="82"/>
        <v>33123.498981770208</v>
      </c>
      <c r="O51">
        <f t="shared" si="83"/>
        <v>628868.20830000006</v>
      </c>
      <c r="P51">
        <f t="shared" si="84"/>
        <v>694262.09636666661</v>
      </c>
      <c r="Q51" s="18">
        <f t="shared" si="85"/>
        <v>0.14272270516939412</v>
      </c>
      <c r="R51" s="21" t="s">
        <v>185</v>
      </c>
    </row>
    <row r="52" spans="1:20" ht="15">
      <c r="A52" s="21" t="s">
        <v>189</v>
      </c>
      <c r="B52" s="8" t="s">
        <v>190</v>
      </c>
      <c r="C52" s="8" t="s">
        <v>191</v>
      </c>
      <c r="D52" s="8" t="s">
        <v>135</v>
      </c>
      <c r="E52" s="9" t="s">
        <v>192</v>
      </c>
      <c r="F52" s="8">
        <v>13.25</v>
      </c>
      <c r="G52" s="8">
        <v>23588.491399999999</v>
      </c>
      <c r="H52" s="8">
        <v>19414.287960000001</v>
      </c>
      <c r="I52" s="8">
        <v>31703.970130000002</v>
      </c>
      <c r="J52" s="8">
        <v>19173.45998</v>
      </c>
      <c r="K52" s="8">
        <v>21532.273929999999</v>
      </c>
      <c r="L52" s="8">
        <v>20495.682649999999</v>
      </c>
      <c r="M52">
        <f t="shared" si="81"/>
        <v>1182.2857467316271</v>
      </c>
      <c r="N52">
        <f t="shared" si="82"/>
        <v>6249.2833884535166</v>
      </c>
      <c r="O52">
        <f t="shared" si="83"/>
        <v>24902.249830000001</v>
      </c>
      <c r="P52">
        <f t="shared" si="84"/>
        <v>20400.472186666666</v>
      </c>
      <c r="Q52" s="18">
        <f t="shared" si="85"/>
        <v>-0.28767354555030605</v>
      </c>
      <c r="R52" s="21" t="s">
        <v>189</v>
      </c>
    </row>
    <row r="53" spans="1:20" ht="15">
      <c r="A53" s="21" t="s">
        <v>193</v>
      </c>
      <c r="B53" s="8" t="s">
        <v>194</v>
      </c>
      <c r="C53" s="8" t="s">
        <v>195</v>
      </c>
      <c r="D53" s="8" t="s">
        <v>130</v>
      </c>
      <c r="E53" s="9" t="s">
        <v>196</v>
      </c>
      <c r="F53" s="8">
        <v>12.41</v>
      </c>
      <c r="G53" s="8">
        <v>371739.03830000001</v>
      </c>
      <c r="H53" s="8">
        <v>321742.27179999999</v>
      </c>
      <c r="I53" s="8">
        <v>409487.83260000002</v>
      </c>
      <c r="J53" s="8">
        <v>499607.67729999998</v>
      </c>
      <c r="K53" s="8">
        <v>469715.49440000003</v>
      </c>
      <c r="L53" s="8">
        <v>355834.55729999999</v>
      </c>
      <c r="M53">
        <f t="shared" si="81"/>
        <v>75865.144025254413</v>
      </c>
      <c r="N53">
        <f t="shared" si="82"/>
        <v>44015.019352613679</v>
      </c>
      <c r="O53">
        <f t="shared" si="83"/>
        <v>367656.38089999999</v>
      </c>
      <c r="P53">
        <f t="shared" si="84"/>
        <v>441719.24300000002</v>
      </c>
      <c r="Q53" s="18">
        <f t="shared" si="85"/>
        <v>0.26477165913466161</v>
      </c>
      <c r="R53" s="21" t="s">
        <v>193</v>
      </c>
    </row>
    <row r="54" spans="1:20" ht="15">
      <c r="A54" s="21" t="s">
        <v>197</v>
      </c>
      <c r="B54" s="8" t="s">
        <v>198</v>
      </c>
      <c r="C54" s="8" t="s">
        <v>199</v>
      </c>
      <c r="D54" s="8" t="s">
        <v>135</v>
      </c>
      <c r="E54" s="9" t="s">
        <v>200</v>
      </c>
      <c r="F54" s="8">
        <v>15.99</v>
      </c>
      <c r="G54" s="8">
        <v>36767.509359999996</v>
      </c>
      <c r="H54" s="8">
        <v>29342.114750000001</v>
      </c>
      <c r="I54" s="8">
        <v>31279.323639999999</v>
      </c>
      <c r="J54" s="8">
        <v>19572.010579999998</v>
      </c>
      <c r="K54" s="8">
        <v>23348.369699999999</v>
      </c>
      <c r="L54" s="8">
        <v>4357.9899889999997</v>
      </c>
      <c r="M54">
        <f t="shared" si="81"/>
        <v>10052.875478476619</v>
      </c>
      <c r="N54">
        <f t="shared" si="82"/>
        <v>3851.6110459331153</v>
      </c>
      <c r="O54">
        <f t="shared" si="83"/>
        <v>32462.982583333334</v>
      </c>
      <c r="P54">
        <f t="shared" si="84"/>
        <v>15759.456756333333</v>
      </c>
      <c r="Q54" s="24">
        <f t="shared" si="85"/>
        <v>-1.0425777510998864</v>
      </c>
      <c r="R54" s="25" t="s">
        <v>197</v>
      </c>
      <c r="S54" s="26"/>
      <c r="T54" s="26"/>
    </row>
    <row r="55" spans="1:20" ht="15">
      <c r="A55" s="21" t="s">
        <v>201</v>
      </c>
      <c r="B55" s="8" t="s">
        <v>202</v>
      </c>
      <c r="C55" s="8" t="s">
        <v>203</v>
      </c>
      <c r="D55" s="8" t="s">
        <v>135</v>
      </c>
      <c r="E55" s="9" t="s">
        <v>204</v>
      </c>
      <c r="F55" s="8">
        <v>12.32</v>
      </c>
      <c r="G55" s="8">
        <v>13443715.15</v>
      </c>
      <c r="H55" s="8">
        <v>16066136.518999999</v>
      </c>
      <c r="I55" s="8">
        <v>20479499.879999999</v>
      </c>
      <c r="J55" s="8">
        <v>12790712.91</v>
      </c>
      <c r="K55" s="8">
        <v>14789498.289999999</v>
      </c>
      <c r="L55" s="8">
        <v>11184794.66</v>
      </c>
      <c r="M55">
        <f t="shared" si="81"/>
        <v>1805916.4193062843</v>
      </c>
      <c r="N55">
        <f t="shared" si="82"/>
        <v>3555679.4184259372</v>
      </c>
      <c r="O55">
        <f t="shared" si="83"/>
        <v>16663117.182999998</v>
      </c>
      <c r="P55">
        <f t="shared" si="84"/>
        <v>12921668.619999999</v>
      </c>
      <c r="Q55" s="18">
        <f t="shared" si="85"/>
        <v>-0.36686592980642035</v>
      </c>
      <c r="R55" s="21" t="s">
        <v>201</v>
      </c>
    </row>
    <row r="56" spans="1:20" ht="15">
      <c r="A56" s="21" t="s">
        <v>205</v>
      </c>
      <c r="B56" s="8" t="s">
        <v>206</v>
      </c>
      <c r="C56" s="8" t="s">
        <v>207</v>
      </c>
      <c r="D56" s="8" t="s">
        <v>135</v>
      </c>
      <c r="E56" s="9" t="s">
        <v>208</v>
      </c>
      <c r="F56" s="8">
        <v>13.77</v>
      </c>
      <c r="G56" s="8">
        <v>62259.46989</v>
      </c>
      <c r="H56" s="8">
        <v>58193.090680000001</v>
      </c>
      <c r="I56" s="8">
        <v>57000.252399999998</v>
      </c>
      <c r="J56" s="8">
        <v>42227.26412</v>
      </c>
      <c r="K56" s="8">
        <v>51176.67035</v>
      </c>
      <c r="L56" s="8">
        <v>50305.069360000001</v>
      </c>
      <c r="M56">
        <f t="shared" si="81"/>
        <v>4934.6140958657761</v>
      </c>
      <c r="N56">
        <f t="shared" si="82"/>
        <v>2757.3438804060306</v>
      </c>
      <c r="O56">
        <f t="shared" si="83"/>
        <v>59150.937656666669</v>
      </c>
      <c r="P56">
        <f t="shared" si="84"/>
        <v>47903.00127666667</v>
      </c>
      <c r="Q56" s="18">
        <f t="shared" si="85"/>
        <v>-0.30428498998607034</v>
      </c>
      <c r="R56" s="21" t="s">
        <v>205</v>
      </c>
    </row>
    <row r="57" spans="1:20" ht="15">
      <c r="A57" s="21" t="s">
        <v>209</v>
      </c>
      <c r="B57" s="8" t="s">
        <v>210</v>
      </c>
      <c r="C57" s="8" t="s">
        <v>211</v>
      </c>
      <c r="D57" s="8" t="s">
        <v>130</v>
      </c>
      <c r="E57" s="9" t="s">
        <v>212</v>
      </c>
      <c r="F57" s="8">
        <v>14.65</v>
      </c>
      <c r="G57" s="8">
        <v>68077.327340000003</v>
      </c>
      <c r="H57" s="8">
        <v>63731.226540000003</v>
      </c>
      <c r="I57" s="8">
        <v>70501.254509999999</v>
      </c>
      <c r="J57" s="8">
        <v>78858.728789999994</v>
      </c>
      <c r="K57" s="8">
        <v>88544.253840000005</v>
      </c>
      <c r="L57" s="8">
        <v>94470.969129999998</v>
      </c>
      <c r="M57">
        <f t="shared" si="81"/>
        <v>7881.1737499015217</v>
      </c>
      <c r="N57">
        <f t="shared" si="82"/>
        <v>3430.1917780158951</v>
      </c>
      <c r="O57">
        <f t="shared" si="83"/>
        <v>67436.602796666673</v>
      </c>
      <c r="P57">
        <f t="shared" si="84"/>
        <v>87291.317253333327</v>
      </c>
      <c r="Q57" s="18">
        <f t="shared" si="85"/>
        <v>0.37230629756892242</v>
      </c>
      <c r="R57" s="21" t="s">
        <v>209</v>
      </c>
    </row>
    <row r="58" spans="1:20" ht="15">
      <c r="A58" s="21" t="s">
        <v>213</v>
      </c>
      <c r="B58" s="8" t="s">
        <v>214</v>
      </c>
      <c r="C58" s="8" t="s">
        <v>215</v>
      </c>
      <c r="D58" s="8" t="s">
        <v>130</v>
      </c>
      <c r="E58" s="9" t="s">
        <v>216</v>
      </c>
      <c r="F58" s="8">
        <v>5.64</v>
      </c>
      <c r="G58" s="8">
        <v>191556.03200000001</v>
      </c>
      <c r="H58" s="8">
        <v>168621.52929000001</v>
      </c>
      <c r="I58" s="8">
        <v>173886.03969999999</v>
      </c>
      <c r="J58" s="8">
        <v>398448.23820000002</v>
      </c>
      <c r="K58" s="8">
        <v>206141.70250000001</v>
      </c>
      <c r="L58" s="8">
        <v>278802.66950000002</v>
      </c>
      <c r="M58">
        <f t="shared" si="81"/>
        <v>97105.167994857489</v>
      </c>
      <c r="N58">
        <f t="shared" si="82"/>
        <v>12013.430763760862</v>
      </c>
      <c r="O58">
        <f t="shared" si="83"/>
        <v>178021.20032999999</v>
      </c>
      <c r="P58">
        <f t="shared" si="84"/>
        <v>294464.2034</v>
      </c>
      <c r="Q58" s="18">
        <f t="shared" si="85"/>
        <v>0.72604320296791869</v>
      </c>
      <c r="R58" s="21" t="s">
        <v>213</v>
      </c>
    </row>
    <row r="59" spans="1:20" ht="15">
      <c r="A59" s="21" t="s">
        <v>217</v>
      </c>
      <c r="B59" s="8" t="s">
        <v>218</v>
      </c>
      <c r="C59" s="8" t="s">
        <v>219</v>
      </c>
      <c r="D59" s="8" t="s">
        <v>130</v>
      </c>
      <c r="E59" s="9" t="s">
        <v>220</v>
      </c>
      <c r="F59" s="8">
        <v>12.53</v>
      </c>
      <c r="G59" s="8">
        <v>6565818.7560000001</v>
      </c>
      <c r="H59" s="8">
        <v>6472451.0449999999</v>
      </c>
      <c r="I59" s="8">
        <v>6732514.6540000001</v>
      </c>
      <c r="J59" s="8">
        <v>8537266.3760000002</v>
      </c>
      <c r="K59" s="8">
        <v>8157781.409</v>
      </c>
      <c r="L59" s="8">
        <v>7558991.54</v>
      </c>
      <c r="M59">
        <f t="shared" si="81"/>
        <v>493217.29527441476</v>
      </c>
      <c r="N59">
        <f t="shared" si="82"/>
        <v>131743.52140523581</v>
      </c>
      <c r="O59">
        <f t="shared" si="83"/>
        <v>6590261.4849999994</v>
      </c>
      <c r="P59">
        <f t="shared" si="84"/>
        <v>8084679.7749999994</v>
      </c>
      <c r="Q59" s="18">
        <f t="shared" si="85"/>
        <v>0.29485492243611233</v>
      </c>
      <c r="R59" s="21" t="s">
        <v>217</v>
      </c>
    </row>
    <row r="60" spans="1:20" ht="15">
      <c r="A60" s="21" t="s">
        <v>221</v>
      </c>
      <c r="B60" s="8" t="s">
        <v>222</v>
      </c>
      <c r="C60" s="8" t="s">
        <v>223</v>
      </c>
      <c r="D60" s="8" t="s">
        <v>135</v>
      </c>
      <c r="E60" s="9" t="s">
        <v>224</v>
      </c>
      <c r="F60" s="8">
        <v>13.81</v>
      </c>
      <c r="G60" s="8">
        <v>213797.49669999999</v>
      </c>
      <c r="H60" s="8">
        <v>284830.0846</v>
      </c>
      <c r="I60" s="8">
        <v>303880.13679999998</v>
      </c>
      <c r="J60" s="8">
        <v>234086.86989999999</v>
      </c>
      <c r="K60" s="8">
        <v>296873.66639999999</v>
      </c>
      <c r="L60" s="8">
        <v>164192.37117999999</v>
      </c>
      <c r="M60">
        <f t="shared" si="81"/>
        <v>66372.36983779374</v>
      </c>
      <c r="N60">
        <f t="shared" si="82"/>
        <v>47475.283183252497</v>
      </c>
      <c r="O60">
        <f t="shared" si="83"/>
        <v>267502.57269999996</v>
      </c>
      <c r="P60">
        <f t="shared" si="84"/>
        <v>231717.63582666669</v>
      </c>
      <c r="Q60" s="18">
        <f t="shared" si="85"/>
        <v>-0.2071849160281368</v>
      </c>
      <c r="R60" s="21" t="s">
        <v>221</v>
      </c>
    </row>
    <row r="61" spans="1:20" ht="15">
      <c r="A61" s="21" t="s">
        <v>225</v>
      </c>
      <c r="B61" s="8" t="s">
        <v>226</v>
      </c>
      <c r="C61" s="8" t="s">
        <v>227</v>
      </c>
      <c r="D61" s="8" t="s">
        <v>135</v>
      </c>
      <c r="E61" s="9" t="s">
        <v>228</v>
      </c>
      <c r="F61" s="8">
        <v>15.91</v>
      </c>
      <c r="G61" s="8">
        <v>162901.79029999999</v>
      </c>
      <c r="H61" s="8">
        <v>134251.16269999999</v>
      </c>
      <c r="I61" s="8">
        <v>175888.08069999999</v>
      </c>
      <c r="J61" s="8">
        <v>194403.84941</v>
      </c>
      <c r="K61" s="8">
        <v>177185.27129999999</v>
      </c>
      <c r="L61" s="8">
        <v>190822.31309000001</v>
      </c>
      <c r="M61">
        <f t="shared" si="81"/>
        <v>9085.480571804821</v>
      </c>
      <c r="N61">
        <f t="shared" si="82"/>
        <v>21303.892996217583</v>
      </c>
      <c r="O61">
        <f t="shared" si="83"/>
        <v>157680.34456666667</v>
      </c>
      <c r="P61">
        <f t="shared" si="84"/>
        <v>187470.47793333334</v>
      </c>
      <c r="Q61" s="18">
        <f t="shared" si="85"/>
        <v>0.2496605898074799</v>
      </c>
      <c r="R61" s="21" t="s">
        <v>225</v>
      </c>
    </row>
    <row r="62" spans="1:20" ht="15">
      <c r="A62" s="21" t="s">
        <v>229</v>
      </c>
      <c r="B62" s="8" t="s">
        <v>230</v>
      </c>
      <c r="C62" s="8" t="s">
        <v>231</v>
      </c>
      <c r="D62" s="8" t="s">
        <v>130</v>
      </c>
      <c r="E62" s="9" t="s">
        <v>232</v>
      </c>
      <c r="F62" s="8">
        <v>6.26</v>
      </c>
      <c r="G62" s="8">
        <v>216888.87520000001</v>
      </c>
      <c r="H62" s="8">
        <v>178233.33955999999</v>
      </c>
      <c r="I62" s="8">
        <v>279455.94520000002</v>
      </c>
      <c r="J62" s="8">
        <v>231196.23180000001</v>
      </c>
      <c r="K62" s="8">
        <v>266277.48859999998</v>
      </c>
      <c r="L62" s="8">
        <v>222722.9302</v>
      </c>
      <c r="M62">
        <f t="shared" si="81"/>
        <v>23092.173912717397</v>
      </c>
      <c r="N62">
        <f t="shared" si="82"/>
        <v>51079.846933585555</v>
      </c>
      <c r="O62">
        <f t="shared" si="83"/>
        <v>224859.38665333335</v>
      </c>
      <c r="P62">
        <f t="shared" si="84"/>
        <v>240065.55020000003</v>
      </c>
      <c r="Q62" s="18">
        <f t="shared" si="85"/>
        <v>9.4405279402433775E-2</v>
      </c>
      <c r="R62" s="21" t="s">
        <v>229</v>
      </c>
    </row>
    <row r="63" spans="1:20" ht="15">
      <c r="A63" s="21" t="s">
        <v>233</v>
      </c>
      <c r="B63" s="8" t="s">
        <v>234</v>
      </c>
      <c r="C63" s="8" t="s">
        <v>235</v>
      </c>
      <c r="D63" s="8" t="s">
        <v>130</v>
      </c>
      <c r="E63" s="9" t="s">
        <v>236</v>
      </c>
      <c r="F63" s="8">
        <v>14.67</v>
      </c>
      <c r="G63" s="8">
        <v>18863.136190000001</v>
      </c>
      <c r="H63" s="8">
        <v>10355.67124</v>
      </c>
      <c r="I63" s="8">
        <v>17877.29722</v>
      </c>
      <c r="J63" s="8">
        <v>17803.854739999999</v>
      </c>
      <c r="K63" s="8">
        <v>21011.244159999998</v>
      </c>
      <c r="L63" s="8">
        <v>18243.347760000001</v>
      </c>
      <c r="M63">
        <f t="shared" si="81"/>
        <v>1738.8574547333087</v>
      </c>
      <c r="N63">
        <f t="shared" si="82"/>
        <v>4653.3804152332859</v>
      </c>
      <c r="O63">
        <f t="shared" si="83"/>
        <v>15698.70155</v>
      </c>
      <c r="P63">
        <f t="shared" si="84"/>
        <v>19019.482220000002</v>
      </c>
      <c r="Q63" s="18">
        <f t="shared" si="85"/>
        <v>0.27683273349822651</v>
      </c>
      <c r="R63" s="21" t="s">
        <v>233</v>
      </c>
    </row>
    <row r="64" spans="1:20" ht="15">
      <c r="A64" s="21" t="s">
        <v>237</v>
      </c>
      <c r="B64" s="8" t="s">
        <v>238</v>
      </c>
      <c r="C64" s="8" t="s">
        <v>239</v>
      </c>
      <c r="D64" s="8" t="s">
        <v>130</v>
      </c>
      <c r="E64" s="9" t="s">
        <v>240</v>
      </c>
      <c r="F64" s="8">
        <v>2.65</v>
      </c>
      <c r="G64" s="8">
        <v>32309.900269999998</v>
      </c>
      <c r="H64" s="8">
        <v>27753.811010000001</v>
      </c>
      <c r="I64" s="8">
        <v>34665.880449999997</v>
      </c>
      <c r="J64" s="8">
        <v>33259.19915</v>
      </c>
      <c r="K64" s="8">
        <v>38583.777190000001</v>
      </c>
      <c r="L64" s="8">
        <v>33883.872750000002</v>
      </c>
      <c r="M64">
        <f t="shared" si="81"/>
        <v>2910.6256531233653</v>
      </c>
      <c r="N64">
        <f t="shared" si="82"/>
        <v>3513.9079834523745</v>
      </c>
      <c r="O64">
        <f t="shared" si="83"/>
        <v>31576.530576666668</v>
      </c>
      <c r="P64">
        <f t="shared" si="84"/>
        <v>35242.283029999999</v>
      </c>
      <c r="Q64" s="18">
        <f t="shared" si="85"/>
        <v>0.15845472051975498</v>
      </c>
      <c r="R64" s="21" t="s">
        <v>237</v>
      </c>
    </row>
    <row r="65" spans="1:18" ht="15">
      <c r="A65" s="21" t="s">
        <v>241</v>
      </c>
      <c r="B65" s="8" t="s">
        <v>242</v>
      </c>
      <c r="C65" s="23" t="s">
        <v>243</v>
      </c>
      <c r="D65" s="8" t="s">
        <v>130</v>
      </c>
      <c r="E65" s="9" t="s">
        <v>244</v>
      </c>
      <c r="F65" s="8">
        <v>10.55</v>
      </c>
      <c r="G65" s="8">
        <v>42919.731879999999</v>
      </c>
      <c r="H65" s="8">
        <v>44858.973059999997</v>
      </c>
      <c r="I65" s="8">
        <v>42245.046499999997</v>
      </c>
      <c r="J65" s="8">
        <v>193256.15669999999</v>
      </c>
      <c r="K65" s="8">
        <v>205885.35709999999</v>
      </c>
      <c r="L65" s="8">
        <v>2073185.7620000001</v>
      </c>
      <c r="M65">
        <f t="shared" si="81"/>
        <v>1081750.5581021488</v>
      </c>
      <c r="N65">
        <f t="shared" si="82"/>
        <v>1356.9861690075647</v>
      </c>
      <c r="O65">
        <f t="shared" si="83"/>
        <v>43341.250479999995</v>
      </c>
      <c r="P65">
        <f t="shared" si="84"/>
        <v>824109.09193333331</v>
      </c>
      <c r="Q65" s="19">
        <f t="shared" si="85"/>
        <v>4.2490226439443575</v>
      </c>
      <c r="R65" s="22" t="s">
        <v>293</v>
      </c>
    </row>
    <row r="66" spans="1:18" ht="15">
      <c r="A66" s="21" t="s">
        <v>245</v>
      </c>
      <c r="B66" s="8" t="s">
        <v>246</v>
      </c>
      <c r="C66" s="8" t="s">
        <v>247</v>
      </c>
      <c r="D66" s="8" t="s">
        <v>135</v>
      </c>
      <c r="E66" s="9" t="s">
        <v>248</v>
      </c>
      <c r="F66" s="8">
        <v>16.73</v>
      </c>
      <c r="G66" s="8">
        <v>29705.229599999999</v>
      </c>
      <c r="H66" s="8">
        <v>18907.221529999999</v>
      </c>
      <c r="I66" s="8">
        <v>25480.569390000001</v>
      </c>
      <c r="J66" s="8">
        <v>20961.226780000001</v>
      </c>
      <c r="K66" s="8">
        <v>22948.302650000001</v>
      </c>
      <c r="L66" s="8">
        <v>30467.38017</v>
      </c>
      <c r="M66">
        <f t="shared" si="81"/>
        <v>5014.1790544267897</v>
      </c>
      <c r="N66">
        <f t="shared" si="82"/>
        <v>5441.4096558751544</v>
      </c>
      <c r="O66">
        <f t="shared" si="83"/>
        <v>24697.67350666667</v>
      </c>
      <c r="P66">
        <f t="shared" si="84"/>
        <v>24792.303199999998</v>
      </c>
      <c r="Q66" s="18">
        <f t="shared" si="85"/>
        <v>5.5171557862058029E-3</v>
      </c>
      <c r="R66" s="21" t="s">
        <v>245</v>
      </c>
    </row>
    <row r="67" spans="1:18" ht="15">
      <c r="A67" s="17" t="s">
        <v>249</v>
      </c>
      <c r="B67" s="16" t="s">
        <v>250</v>
      </c>
      <c r="C67" s="16" t="s">
        <v>251</v>
      </c>
      <c r="D67" s="16" t="s">
        <v>135</v>
      </c>
      <c r="E67" s="10" t="s">
        <v>252</v>
      </c>
      <c r="F67" s="16">
        <v>16.63</v>
      </c>
      <c r="G67" s="16">
        <v>6110.4094640000003</v>
      </c>
      <c r="H67" s="16">
        <v>6276.205688</v>
      </c>
      <c r="I67" s="16">
        <v>6760.1057799999999</v>
      </c>
      <c r="J67" s="16">
        <v>4856.0923590000002</v>
      </c>
      <c r="K67" s="16">
        <v>4183.632458</v>
      </c>
      <c r="L67" s="16">
        <v>4327.7476489999999</v>
      </c>
      <c r="M67">
        <f t="shared" si="81"/>
        <v>354.05264187567758</v>
      </c>
      <c r="N67">
        <f t="shared" si="82"/>
        <v>337.57788976625767</v>
      </c>
      <c r="O67">
        <f t="shared" si="83"/>
        <v>6382.240310666667</v>
      </c>
      <c r="P67">
        <f t="shared" si="84"/>
        <v>4455.8241553333328</v>
      </c>
      <c r="Q67" s="18">
        <f t="shared" si="85"/>
        <v>-0.51837063219818735</v>
      </c>
      <c r="R67" s="17" t="s">
        <v>249</v>
      </c>
    </row>
    <row r="68" spans="1:18" ht="15">
      <c r="A68" s="17" t="s">
        <v>253</v>
      </c>
      <c r="B68" s="16" t="s">
        <v>254</v>
      </c>
      <c r="C68" s="16" t="s">
        <v>255</v>
      </c>
      <c r="D68" s="16" t="s">
        <v>130</v>
      </c>
      <c r="E68" s="10" t="s">
        <v>256</v>
      </c>
      <c r="F68" s="16">
        <v>13.97</v>
      </c>
      <c r="G68" s="16">
        <v>2591484.9759999998</v>
      </c>
      <c r="H68" s="16">
        <v>1823807.1640000001</v>
      </c>
      <c r="I68" s="16">
        <v>2495612.29</v>
      </c>
      <c r="J68" s="16">
        <v>1918776.62</v>
      </c>
      <c r="K68" s="16">
        <v>2323346.2289999998</v>
      </c>
      <c r="L68" s="16">
        <v>2325931.861</v>
      </c>
      <c r="M68">
        <f t="shared" si="81"/>
        <v>234328.3466609123</v>
      </c>
      <c r="N68">
        <f t="shared" si="82"/>
        <v>418298.72146546375</v>
      </c>
      <c r="O68">
        <f t="shared" si="83"/>
        <v>2303634.81</v>
      </c>
      <c r="P68">
        <f t="shared" si="84"/>
        <v>2189351.5699999998</v>
      </c>
      <c r="Q68" s="18">
        <f t="shared" si="85"/>
        <v>-7.3408384056944609E-2</v>
      </c>
      <c r="R68" s="17" t="s">
        <v>253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Table2_v1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 xiaoyun</dc:creator>
  <cp:lastModifiedBy>Windows 10</cp:lastModifiedBy>
  <dcterms:created xsi:type="dcterms:W3CDTF">2019-03-26T02:41:37Z</dcterms:created>
  <dcterms:modified xsi:type="dcterms:W3CDTF">2019-11-08T04:47:34Z</dcterms:modified>
</cp:coreProperties>
</file>